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13575" yWindow="0" windowWidth="15570" windowHeight="11760" tabRatio="918"/>
  </bookViews>
  <sheets>
    <sheet name="IQP Completo" sheetId="1" r:id="rId1"/>
    <sheet name="Planilha Upload" sheetId="3" r:id="rId2"/>
  </sheets>
  <calcPr calcId="125725"/>
</workbook>
</file>

<file path=xl/calcChain.xml><?xml version="1.0" encoding="utf-8"?>
<calcChain xmlns="http://schemas.openxmlformats.org/spreadsheetml/2006/main">
  <c r="N66" i="3"/>
  <c r="G40"/>
  <c r="H47"/>
  <c r="H46"/>
  <c r="H45"/>
  <c r="H44"/>
  <c r="H43"/>
  <c r="H42"/>
  <c r="H41"/>
  <c r="H40"/>
  <c r="H39"/>
  <c r="G39"/>
  <c r="G29"/>
  <c r="G27" s="1"/>
  <c r="G28"/>
  <c r="I15"/>
  <c r="J15" s="1"/>
  <c r="I14"/>
  <c r="J14" s="1"/>
  <c r="I13"/>
  <c r="J13" s="1"/>
  <c r="I10"/>
  <c r="J10" s="1"/>
  <c r="I9"/>
  <c r="J9" s="1"/>
  <c r="I8"/>
  <c r="J8" s="1"/>
  <c r="I4"/>
  <c r="J4" s="1"/>
  <c r="I5"/>
  <c r="J5" s="1"/>
  <c r="I3"/>
  <c r="J3" s="1"/>
  <c r="G23"/>
  <c r="G22"/>
  <c r="G21"/>
  <c r="G24" s="1"/>
  <c r="G60" s="1"/>
  <c r="G49" s="1"/>
  <c r="H15"/>
  <c r="H14"/>
  <c r="H13"/>
  <c r="H10"/>
  <c r="H9"/>
  <c r="H8"/>
  <c r="H5"/>
  <c r="H4"/>
  <c r="H3"/>
  <c r="B8"/>
  <c r="C25"/>
  <c r="B25" s="1"/>
  <c r="B139"/>
  <c r="C138"/>
  <c r="B138" s="1"/>
  <c r="C137"/>
  <c r="B137" s="1"/>
  <c r="B125"/>
  <c r="B126"/>
  <c r="B127"/>
  <c r="B128"/>
  <c r="B129"/>
  <c r="B130"/>
  <c r="B131"/>
  <c r="B132"/>
  <c r="B133"/>
  <c r="B134"/>
  <c r="B135"/>
  <c r="B136"/>
  <c r="B124"/>
  <c r="B123"/>
  <c r="B122"/>
  <c r="B121"/>
  <c r="B120"/>
  <c r="B119"/>
  <c r="B118"/>
  <c r="B17"/>
  <c r="B16"/>
  <c r="C117"/>
  <c r="B117" s="1"/>
  <c r="B116"/>
  <c r="C114"/>
  <c r="B114" s="1"/>
  <c r="C112"/>
  <c r="B112" s="1"/>
  <c r="C110"/>
  <c r="B110" s="1"/>
  <c r="B115"/>
  <c r="B113"/>
  <c r="B111"/>
  <c r="B109"/>
  <c r="C107"/>
  <c r="B107" s="1"/>
  <c r="C105"/>
  <c r="B105" s="1"/>
  <c r="C103"/>
  <c r="B103" s="1"/>
  <c r="B108"/>
  <c r="B106"/>
  <c r="B104"/>
  <c r="B102"/>
  <c r="B101"/>
  <c r="B99"/>
  <c r="B97"/>
  <c r="B95"/>
  <c r="C100"/>
  <c r="B100" s="1"/>
  <c r="C98"/>
  <c r="B98" s="1"/>
  <c r="C96"/>
  <c r="B96" s="1"/>
  <c r="B15"/>
  <c r="G35" s="1"/>
  <c r="B14"/>
  <c r="C89"/>
  <c r="B89" s="1"/>
  <c r="C86"/>
  <c r="B86" s="1"/>
  <c r="C83"/>
  <c r="B83" s="1"/>
  <c r="B6"/>
  <c r="G64" s="1"/>
  <c r="C61"/>
  <c r="B61" s="1"/>
  <c r="B13"/>
  <c r="B94"/>
  <c r="B93"/>
  <c r="B92"/>
  <c r="B91"/>
  <c r="B90"/>
  <c r="B80"/>
  <c r="B79"/>
  <c r="B78"/>
  <c r="B77"/>
  <c r="B76"/>
  <c r="B75"/>
  <c r="B12"/>
  <c r="G65" s="1"/>
  <c r="N69" s="1"/>
  <c r="B11"/>
  <c r="B18"/>
  <c r="B68"/>
  <c r="B19"/>
  <c r="B20"/>
  <c r="B21"/>
  <c r="B22"/>
  <c r="B23"/>
  <c r="B24"/>
  <c r="B87"/>
  <c r="B88"/>
  <c r="B85"/>
  <c r="B82"/>
  <c r="B81"/>
  <c r="B84"/>
  <c r="B9"/>
  <c r="B74"/>
  <c r="B73"/>
  <c r="B72"/>
  <c r="B7"/>
  <c r="G56" s="1"/>
  <c r="N71" s="1"/>
  <c r="B71"/>
  <c r="B70"/>
  <c r="B69"/>
  <c r="B66"/>
  <c r="B65"/>
  <c r="B64"/>
  <c r="B67"/>
  <c r="B63"/>
  <c r="H16" l="1"/>
  <c r="G61" s="1"/>
  <c r="I31"/>
  <c r="I30"/>
  <c r="I32"/>
  <c r="I29"/>
  <c r="G36"/>
  <c r="G43"/>
  <c r="G58" s="1"/>
  <c r="G52"/>
  <c r="N70"/>
  <c r="I28"/>
  <c r="G59"/>
  <c r="G53"/>
  <c r="G46"/>
  <c r="H48"/>
  <c r="I48" s="1"/>
  <c r="G62" s="1"/>
  <c r="G33"/>
  <c r="G34"/>
  <c r="B62"/>
  <c r="B5"/>
  <c r="B4"/>
  <c r="B3"/>
  <c r="B2"/>
  <c r="B60"/>
  <c r="B59"/>
  <c r="B58"/>
  <c r="B57"/>
  <c r="B56"/>
  <c r="B55"/>
  <c r="B54"/>
  <c r="B53"/>
  <c r="B1"/>
  <c r="G63" s="1"/>
  <c r="B10"/>
  <c r="G50" l="1"/>
  <c r="N68"/>
  <c r="G48"/>
  <c r="N72"/>
  <c r="N73"/>
  <c r="G51"/>
  <c r="B51"/>
  <c r="B52"/>
  <c r="B39"/>
  <c r="B40"/>
  <c r="B41"/>
  <c r="B42"/>
  <c r="B43"/>
  <c r="B44"/>
  <c r="B45"/>
  <c r="B46"/>
  <c r="B47"/>
  <c r="B48"/>
  <c r="B49"/>
  <c r="B50"/>
  <c r="B38"/>
  <c r="B27"/>
  <c r="B28"/>
  <c r="B29"/>
  <c r="B30"/>
  <c r="B31"/>
  <c r="B32"/>
  <c r="B33"/>
  <c r="B34"/>
  <c r="B35"/>
  <c r="B36"/>
  <c r="B37"/>
  <c r="B26"/>
  <c r="I34" l="1"/>
  <c r="I36" s="1"/>
  <c r="G57" s="1"/>
  <c r="G47" l="1"/>
  <c r="G66" s="1"/>
  <c r="A246" i="1" s="1"/>
  <c r="N67" i="3"/>
</calcChain>
</file>

<file path=xl/sharedStrings.xml><?xml version="1.0" encoding="utf-8"?>
<sst xmlns="http://schemas.openxmlformats.org/spreadsheetml/2006/main" count="589" uniqueCount="419">
  <si>
    <t>Município:</t>
  </si>
  <si>
    <t>Microbacia:</t>
  </si>
  <si>
    <t>Localidade:</t>
  </si>
  <si>
    <t>Estou de acordo com a divulgação de meu nome: (sim ou não)</t>
  </si>
  <si>
    <t>Estou de acordo com a divulgação destas informações: (sim ou não)</t>
  </si>
  <si>
    <t>Área sob plantio direto na Propriedade (em hectare):</t>
  </si>
  <si>
    <t>Área total da Propriedade (em hectare):</t>
  </si>
  <si>
    <t>1. Há quanto tempo você utiliza o Sistema Plantio Direto nesta gleba? (em anos)</t>
  </si>
  <si>
    <t>Sistema em que não há preparo  do solo</t>
  </si>
  <si>
    <t>Rotação de culturas</t>
  </si>
  <si>
    <t>Cobertura do solo por palha ou plantas vivas</t>
  </si>
  <si>
    <t>Melhora a retenção de umidade do solo favorecendo em anos de veranico</t>
  </si>
  <si>
    <t>Previne contra a erosão</t>
  </si>
  <si>
    <t>Aumenta o teor de matéria orgânica</t>
  </si>
  <si>
    <t>3. Na sua opinião, qual importância do uso do Sistema Plantio Direto? (1 –ALTA, 2 – MÉDIA, 3 – BAIXA, 0 – SEM IMPORTÂNCIA)</t>
  </si>
  <si>
    <t>Redução do risco de seca;</t>
  </si>
  <si>
    <t>Redução do risco de erosão;</t>
  </si>
  <si>
    <t>Conservação do solo (aspecto amplo);</t>
  </si>
  <si>
    <t>Aumento da produtividade;</t>
  </si>
  <si>
    <t>Aumento no teor de matéria orgânica;</t>
  </si>
  <si>
    <t>Aumento da biodiversidade;</t>
  </si>
  <si>
    <t>Melhoria na qualidade da água;</t>
  </si>
  <si>
    <t>Redução do custo de produção;</t>
  </si>
  <si>
    <t>Redução do desgaste do maquinário;</t>
  </si>
  <si>
    <t>Menor tempo gasto nas operações;</t>
  </si>
  <si>
    <t>Nenhum.</t>
  </si>
  <si>
    <t>4. Para você, quais os graus de problemas ou dificuldades na utilização do Sistema Plantio Direto? (1 – ALTA, 2 – MÉDIA, 3 – BAIXA, 0 – SEM IMPORTÂNCIA)</t>
  </si>
  <si>
    <t>Dificuldade com controle de plantas espontâneas (mato) persistentes (buva e outras);</t>
  </si>
  <si>
    <t>Dificuldade com o controle de pragas;</t>
  </si>
  <si>
    <t>Dificuldade com o controle de doenças;</t>
  </si>
  <si>
    <t>Dificuldade em formar a palhada adequada;</t>
  </si>
  <si>
    <t>Dificuldade com o terraceamento;</t>
  </si>
  <si>
    <t>Dificuldade de estabelecer rotação de culturas;</t>
  </si>
  <si>
    <t>Risco de contaminação da água por agrotóxicos;</t>
  </si>
  <si>
    <t>Uso abusivo de agrotóxico;</t>
  </si>
  <si>
    <t>Compactação excessiva do solo ;</t>
  </si>
  <si>
    <t>Compactação excessiva nas cabeceiras e áreas de manobra de máquinas;</t>
  </si>
  <si>
    <t>Maquinário (semeadoras) não adequado;</t>
  </si>
  <si>
    <t>Falta de assistência técnica adequada;</t>
  </si>
  <si>
    <t>Custos excessivos;</t>
  </si>
  <si>
    <t>Nenhum.</t>
  </si>
  <si>
    <t>5. Você está satisfeito com o Sistema Plantio Direto que executa? (Sim ou Não)</t>
  </si>
  <si>
    <t>6. Como você avalia seu Sistema Plantio Direto?</t>
  </si>
  <si>
    <t>Ruim</t>
  </si>
  <si>
    <t>Razoável</t>
  </si>
  <si>
    <t>Bom</t>
  </si>
  <si>
    <t>Excelente</t>
  </si>
  <si>
    <t>7. Você segue critérios/orientações técnicas para condução da lavoura? (Sim ou Não)</t>
  </si>
  <si>
    <t>Cooperativa</t>
  </si>
  <si>
    <t>Pública (EMATER, Prefeitura)</t>
  </si>
  <si>
    <t>Privada (firmas de planejamento, consultores)</t>
  </si>
  <si>
    <t>ONG</t>
  </si>
  <si>
    <t>9. Executa todas as operações agrícolas em nível? (Sim ou Não)</t>
  </si>
  <si>
    <t>Semeadura</t>
  </si>
  <si>
    <t>Pulverização</t>
  </si>
  <si>
    <t>10. Você possui terraços ? (Sim ou Não)</t>
  </si>
  <si>
    <t>10.1 Se sim, desde que ano?</t>
  </si>
  <si>
    <t>10.2. Você retirou terraços desta gleba?</t>
  </si>
  <si>
    <t>Sim</t>
  </si>
  <si>
    <t>Não</t>
  </si>
  <si>
    <t>Alguns</t>
  </si>
  <si>
    <t>Facilitar a operação com máquinas grandes</t>
  </si>
  <si>
    <t>Entupido ou assoreado</t>
  </si>
  <si>
    <t>Recomendado pela assistência técnica</t>
  </si>
  <si>
    <t>10.3 você rebaixou os terraços?</t>
  </si>
  <si>
    <t>Alguns</t>
  </si>
  <si>
    <t>10.4 Você redimensionou o Espaçamento ou a Seção com critérios técnicos? (Sim ou Não)</t>
  </si>
  <si>
    <t>10.5. Você observa água passando por cima dos terraços durante dias de chuva forte?</t>
  </si>
  <si>
    <t>Nunca ou 1 vez nos últimos cinco anos;</t>
  </si>
  <si>
    <t>Duas ou três vezes nos últimos cinco anos;</t>
  </si>
  <si>
    <t>Mais que Três vezes nos últimos cinco anos.</t>
  </si>
  <si>
    <t>11. Você observa erosão (arraste de terra ou palha ou valetas, mesmo que pequenas, ou, acúmulo de terra) em sua lavoura ou nos terraços? (Sim ou Não)</t>
  </si>
  <si>
    <t>11.1. Esta erosão é efeito de uma gleba superior ou estrada? (Sim ou Não)</t>
  </si>
  <si>
    <t>12. Após a semeadura, fica solo exposto na linha? (Sim ou Não)</t>
  </si>
  <si>
    <t>13. A que velocidade você estima realizar a semeadura?</t>
  </si>
  <si>
    <t>Alta, acima de 6 km/h</t>
  </si>
  <si>
    <t>Média, próximo a 6 km/h</t>
  </si>
  <si>
    <t>Baixa, abaixo de 6 km/h</t>
  </si>
  <si>
    <t>14. Na sua avaliação, o solo desta gleba está compactado?</t>
  </si>
  <si>
    <t>Não</t>
  </si>
  <si>
    <t>Sim,  apenas nas cabeceiras</t>
  </si>
  <si>
    <t>Sim, em toda Lavoura</t>
  </si>
  <si>
    <t>15. Faz o preparo do solo ou descompactação?</t>
  </si>
  <si>
    <t>Compactação nas cabeceiras;</t>
  </si>
  <si>
    <t>Compactação nos canais de terraços;</t>
  </si>
  <si>
    <t>Dificuldade de controle das plantas espontâneas;</t>
  </si>
  <si>
    <t>Compactação na lavoura toda pelas culturas anuais;</t>
  </si>
  <si>
    <t>Compactação na lavoura toda devido a silagem;</t>
  </si>
  <si>
    <t>Necessidade da cultura (aveia, mandioca, fumo, etc);</t>
  </si>
  <si>
    <t>Gado leiteiro</t>
  </si>
  <si>
    <t>Gado de corte</t>
  </si>
  <si>
    <t>Outro</t>
  </si>
  <si>
    <t>Não tem</t>
  </si>
  <si>
    <t>16.1. Se tem animais em pastoreio, quantos dias antes da semeadura os animais são removidos da área? (em dias)</t>
  </si>
  <si>
    <t>17. Você possui em sua propriedade disponibilidade suficiente de esterco para aplicação na lavoura? (Sim ou Não)</t>
  </si>
  <si>
    <t>18. Você utiliza esterco bovino ou suíno ou cama de aviário em sua lavoura? (Sim ou Não)</t>
  </si>
  <si>
    <t>19. Quando você utiliza adubação orgânica (esterco bovino ou suíno ou avícola) você também utiliza a adubação química? (Sim ou Não)</t>
  </si>
  <si>
    <t>21. Quando você utiliza adubação química, qual a forma de aplicação?</t>
  </si>
  <si>
    <t>Calcário</t>
  </si>
  <si>
    <t>Gesso</t>
  </si>
  <si>
    <t>NPK</t>
  </si>
  <si>
    <t>Nitrogenados</t>
  </si>
  <si>
    <t>Potássicos</t>
  </si>
  <si>
    <t>Fosfatados</t>
  </si>
  <si>
    <t>22. Quais organismos você observa na sua lavoura? Ordem de frequência (1 – ALTA, 2 –MÉDIA, 3 – BAIXA)</t>
  </si>
  <si>
    <t>Minhocas</t>
  </si>
  <si>
    <t>Aranhas</t>
  </si>
  <si>
    <t>Lacraias</t>
  </si>
  <si>
    <t>Cupins</t>
  </si>
  <si>
    <t>Lagartas</t>
  </si>
  <si>
    <t>Besouros</t>
  </si>
  <si>
    <t>Grilos</t>
  </si>
  <si>
    <t>Lesmas</t>
  </si>
  <si>
    <t>Corós</t>
  </si>
  <si>
    <t>Formigas</t>
  </si>
  <si>
    <t>Percevejos</t>
  </si>
  <si>
    <t>23. Na sua opinião, existe algum agricultor que possa ser considerado uma referência quanto a fazer um Sistema Plantio Direto de qualidade em sua microbacia ou próximo?</t>
  </si>
  <si>
    <t>IQP DA GLEBA AVALIADA</t>
  </si>
  <si>
    <t>Muito Bom 8,51 – 10</t>
  </si>
  <si>
    <t>Bom: 6,51 – 8,50</t>
  </si>
  <si>
    <t>Regular: 4,51 – 6,50</t>
  </si>
  <si>
    <t>Baixo: &lt;4,51</t>
  </si>
  <si>
    <t>TEMPO DE ADOÇÃO AO SPD</t>
  </si>
  <si>
    <r>
      <t>QUESTIONÁRIO ÍNDICE DE QUALIDADE PARTICIPATIVO – IQP</t>
    </r>
    <r>
      <rPr>
        <b/>
        <sz val="12"/>
        <color rgb="FF00000A"/>
        <rFont val="Arial"/>
        <family val="2"/>
        <charset val="1"/>
      </rPr>
      <t xml:space="preserve">
</t>
    </r>
  </si>
  <si>
    <t>Aplicar um questionário para cada gleba</t>
  </si>
  <si>
    <t>Produtor/Propriedade:</t>
  </si>
  <si>
    <t>Nome:</t>
  </si>
  <si>
    <t>Telefone:</t>
  </si>
  <si>
    <t>Endereço:</t>
  </si>
  <si>
    <t>E-mail:</t>
  </si>
  <si>
    <t>Ponto de GPS (sede) (graus decimais):</t>
  </si>
  <si>
    <t>Outros (descreva):______________________________________________________________________</t>
  </si>
  <si>
    <r>
      <t xml:space="preserve">2. Qual o seu entendimento sobre o Sistema Plantio Direto? </t>
    </r>
    <r>
      <rPr>
        <sz val="12"/>
        <color rgb="FF00000A"/>
        <rFont val="Arial"/>
        <family val="2"/>
      </rPr>
      <t xml:space="preserve"> (Pode marcar mais de uma opção)</t>
    </r>
  </si>
  <si>
    <r>
      <t>8. Quem fornece a orientação?</t>
    </r>
    <r>
      <rPr>
        <sz val="12"/>
        <color rgb="FF00000A"/>
        <rFont val="Arial"/>
        <family val="2"/>
      </rPr>
      <t xml:space="preserve"> (Pode marcar mais de uma opção)</t>
    </r>
  </si>
  <si>
    <r>
      <t xml:space="preserve">9.1 Quais faz em nível?  </t>
    </r>
    <r>
      <rPr>
        <sz val="12"/>
        <color rgb="FF00000A"/>
        <rFont val="Arial"/>
        <family val="2"/>
      </rPr>
      <t>(Pode marcar mais de uma opção)</t>
    </r>
  </si>
  <si>
    <r>
      <t>10.2.1 Se retirou, porquê?</t>
    </r>
    <r>
      <rPr>
        <sz val="12"/>
        <color rgb="FF00000A"/>
        <rFont val="Arial"/>
        <family val="2"/>
      </rPr>
      <t xml:space="preserve">  (Pode marcar mais de uma opção)</t>
    </r>
  </si>
  <si>
    <r>
      <t xml:space="preserve">10.3.1 Se rebaixou porque? </t>
    </r>
    <r>
      <rPr>
        <sz val="12"/>
        <color rgb="FF00000A"/>
        <rFont val="Arial"/>
        <family val="2"/>
      </rPr>
      <t xml:space="preserve"> (Pode marcar mais de uma opção)</t>
    </r>
  </si>
  <si>
    <r>
      <t xml:space="preserve">15.1. Por quê faz o preparo? </t>
    </r>
    <r>
      <rPr>
        <sz val="12"/>
        <color rgb="FF00000A"/>
        <rFont val="Arial"/>
        <family val="2"/>
      </rPr>
      <t xml:space="preserve"> (Pode marcar mais de uma opção)</t>
    </r>
  </si>
  <si>
    <t>Outro:_____________________________________________________________</t>
  </si>
  <si>
    <r>
      <t xml:space="preserve">15.2 Qual(is) o(s) implemento(s) utilizado(s) e qual o número de operações? </t>
    </r>
    <r>
      <rPr>
        <sz val="12"/>
        <color rgb="FF00000A"/>
        <rFont val="Arial"/>
        <family val="2"/>
      </rPr>
      <t xml:space="preserve"> (Pode marcar mais de uma opção)</t>
    </r>
  </si>
  <si>
    <r>
      <t xml:space="preserve">16. Quais animais em pastoreio em sua área sob sistema plantio direto durante o inverno? </t>
    </r>
    <r>
      <rPr>
        <sz val="12"/>
        <color rgb="FF00000A"/>
        <rFont val="Arial"/>
        <family val="2"/>
      </rPr>
      <t xml:space="preserve"> (Pode marcar mais de uma opção)</t>
    </r>
  </si>
  <si>
    <r>
      <t>18.1</t>
    </r>
    <r>
      <rPr>
        <b/>
        <sz val="12"/>
        <color rgb="FF00000A"/>
        <rFont val="Arial"/>
        <family val="1"/>
        <charset val="1"/>
      </rPr>
      <t>. Quantas vezes por ano e em qual quantidade?</t>
    </r>
  </si>
  <si>
    <r>
      <t>M</t>
    </r>
    <r>
      <rPr>
        <vertAlign val="superscript"/>
        <sz val="9"/>
        <rFont val="Arial"/>
        <family val="2"/>
      </rPr>
      <t>3</t>
    </r>
  </si>
  <si>
    <t>Tonelada</t>
  </si>
  <si>
    <t>Litro</t>
  </si>
  <si>
    <t>Meses</t>
  </si>
  <si>
    <t>Ano</t>
  </si>
  <si>
    <t>Hectare</t>
  </si>
  <si>
    <t>Alqueire</t>
  </si>
  <si>
    <r>
      <t xml:space="preserve">20.  Quais operações  são feitas com base nos resultados da análise de solo de laboratório(s) certificado(s)? </t>
    </r>
    <r>
      <rPr>
        <sz val="12"/>
        <color rgb="FF00000A"/>
        <rFont val="Liberation Serif;Times New Roma"/>
      </rPr>
      <t xml:space="preserve"> (Pode marcar mais de uma opção)</t>
    </r>
  </si>
  <si>
    <t>A cada                     anos</t>
  </si>
  <si>
    <t>A lanço</t>
  </si>
  <si>
    <t>Incorporação</t>
  </si>
  <si>
    <t>Na linha</t>
  </si>
  <si>
    <t>Outros: __________________</t>
  </si>
  <si>
    <t xml:space="preserve">ÚLTIMO ANO: </t>
  </si>
  <si>
    <t>Soja</t>
  </si>
  <si>
    <t>Milho (Grãos)</t>
  </si>
  <si>
    <t>Milho (Silagem)</t>
  </si>
  <si>
    <t>Aveia Preta (Cobertura)</t>
  </si>
  <si>
    <t>Aveia Branca (Cobertura)</t>
  </si>
  <si>
    <t>Aveia Branca (Grãos)</t>
  </si>
  <si>
    <t>Trigo</t>
  </si>
  <si>
    <t>Sorgo (Grãos)</t>
  </si>
  <si>
    <t>Sorgo (Silagem)</t>
  </si>
  <si>
    <t>Milheto (Grãos)</t>
  </si>
  <si>
    <t>Milheto (Silagem)</t>
  </si>
  <si>
    <t>Milheto (Cobertura)</t>
  </si>
  <si>
    <t>Feijão (Grãos)</t>
  </si>
  <si>
    <t>Mandioca</t>
  </si>
  <si>
    <t>Ervilhacas (Cobertura)</t>
  </si>
  <si>
    <t>Ervilhas Forrageiras (Cobertura)</t>
  </si>
  <si>
    <t>Mucunas (Cobertura)</t>
  </si>
  <si>
    <t>Nabo Forrageiro (Cobertura)</t>
  </si>
  <si>
    <t>Brachiarias (Cobertura)</t>
  </si>
  <si>
    <t>Tiftons (Cobertura)</t>
  </si>
  <si>
    <t>Azevéns (Cobertura)</t>
  </si>
  <si>
    <t>Tremoço (Cobertura)</t>
  </si>
  <si>
    <t>Capim Moha (Cobertura)</t>
  </si>
  <si>
    <t>Gandu (Cobertura)</t>
  </si>
  <si>
    <t>Crotalárias (Cobertura)</t>
  </si>
  <si>
    <t>Outra Leguminosa (Cobertura)</t>
  </si>
  <si>
    <t>Outra Gramínea (Cobertura)</t>
  </si>
  <si>
    <t>Outra Família (Cobertura)</t>
  </si>
  <si>
    <t>Outra Leguminosa (Silagem)</t>
  </si>
  <si>
    <t>Outra Gramínea (Silagem)</t>
  </si>
  <si>
    <t>Outra Família (Silagem)</t>
  </si>
  <si>
    <t>Outra Leguminosa (Grão)</t>
  </si>
  <si>
    <t>Outra Gramínea (Grão)</t>
  </si>
  <si>
    <t>Outra Família (Grão)</t>
  </si>
  <si>
    <t>Ausência de Cobertura Viva</t>
  </si>
  <si>
    <t>Produção (Ton/ha)</t>
  </si>
  <si>
    <t>Cobertura</t>
  </si>
  <si>
    <t xml:space="preserve">Silagem </t>
  </si>
  <si>
    <t>Pastoreio na lavoura</t>
  </si>
  <si>
    <t>Corte para alimentação animal</t>
  </si>
  <si>
    <t>Colheita (grãos)</t>
  </si>
  <si>
    <t>01 - Janeiro</t>
  </si>
  <si>
    <t>02 - Fevereiro</t>
  </si>
  <si>
    <t>03 - Março</t>
  </si>
  <si>
    <t>04 - Abril</t>
  </si>
  <si>
    <t>05 - Maio</t>
  </si>
  <si>
    <t>06 - Junho</t>
  </si>
  <si>
    <t>07 - Julho</t>
  </si>
  <si>
    <t>08 - Agosto</t>
  </si>
  <si>
    <t>09 - Setembro</t>
  </si>
  <si>
    <t>10 - Outubro</t>
  </si>
  <si>
    <t>11 - Novembro</t>
  </si>
  <si>
    <t>12 - Dezembro</t>
  </si>
  <si>
    <t>Número de meses sem cobertura viva?</t>
  </si>
  <si>
    <t xml:space="preserve">PENÚLTIMO ANO: </t>
  </si>
  <si>
    <t xml:space="preserve">ANTEPENÚLTIMO ANO: </t>
  </si>
  <si>
    <t>3° Cultura:</t>
  </si>
  <si>
    <t>Produção agrícola durante os últimos 3 anos</t>
  </si>
  <si>
    <t xml:space="preserve">1° Cultura: </t>
  </si>
  <si>
    <t>Mês de Plantio:                                       Mês da Colheita:</t>
  </si>
  <si>
    <t xml:space="preserve">2° Cultura: </t>
  </si>
  <si>
    <t>9.1 Pulverização</t>
  </si>
  <si>
    <t>9.1 Semeadura</t>
  </si>
  <si>
    <t>10.2.1 Facilitar a operação com máquinas grandes</t>
  </si>
  <si>
    <t>10.2.1 Entupido ou assoreado</t>
  </si>
  <si>
    <t>10.2.1 Recomendado pela assistência técnica</t>
  </si>
  <si>
    <t>10.3.1 Facilitar a operação com máquinas grandes</t>
  </si>
  <si>
    <t>10.3.1 Entupido ou assoreado</t>
  </si>
  <si>
    <t>10.3.1 Recomendado pela assistência técnica</t>
  </si>
  <si>
    <t>15. A cada x nos</t>
  </si>
  <si>
    <t>15.1 Compactação nas cabeceiras;</t>
  </si>
  <si>
    <t>15.1 Compactação nos canais de terraços;</t>
  </si>
  <si>
    <t>15.1 Dificuldade de controle das plantas espontâneas;</t>
  </si>
  <si>
    <t>15.1 Compactação na lavoura toda pelas culturas anuais;</t>
  </si>
  <si>
    <t>15.1 Compactação na lavoura toda devido a silagem;</t>
  </si>
  <si>
    <t>15.1 Necessidade da cultura (aveia, mandioca, fumo, etc);</t>
  </si>
  <si>
    <t>15.1 Nenhum.</t>
  </si>
  <si>
    <t>2 Sistema em que não há preparo  do solo</t>
  </si>
  <si>
    <t>2 Rotação de culturas</t>
  </si>
  <si>
    <t>2 Cobertura do solo por palha ou plantas vivas</t>
  </si>
  <si>
    <t>2 Melhora a retenção de umidade do solo favorecendo em anos de veranico</t>
  </si>
  <si>
    <t>2 Previne contra a erosão</t>
  </si>
  <si>
    <t>2 Aumenta o teor de matéria orgânica</t>
  </si>
  <si>
    <t>2 Descição Outros</t>
  </si>
  <si>
    <t>3 Redução do risco de seca;</t>
  </si>
  <si>
    <t>3 Redução do risco de erosão;</t>
  </si>
  <si>
    <t>3 Conservação do solo (aspecto amplo);</t>
  </si>
  <si>
    <t>3 Aumento da produtividade;</t>
  </si>
  <si>
    <t>3 Aumento no teor de matéria orgânica;</t>
  </si>
  <si>
    <t>3 Aumento da biodiversidade;</t>
  </si>
  <si>
    <t>3 Melhoria na qualidade da água;</t>
  </si>
  <si>
    <t>3 Redução do custo de produção;</t>
  </si>
  <si>
    <t>3 Redução do desgaste do maquinário;</t>
  </si>
  <si>
    <t>3 Menor tempo gasto nas operações;</t>
  </si>
  <si>
    <t>3 Nenhum.</t>
  </si>
  <si>
    <t>4 Dificuldade com controle de plantas espontâneas (mato) persistentes (buva e outras);</t>
  </si>
  <si>
    <t>4 Dificuldade com o controle de pragas;</t>
  </si>
  <si>
    <t>4 Dificuldade com o controle de doenças;</t>
  </si>
  <si>
    <t>4 Dificuldade em formar a palhada adequada;</t>
  </si>
  <si>
    <t>4 Dificuldade com o terraceamento;</t>
  </si>
  <si>
    <t>4 Dificuldade de estabelecer rotação de culturas;</t>
  </si>
  <si>
    <t>4 Risco de contaminação da água por agrotóxicos;</t>
  </si>
  <si>
    <t>4 Uso abusivo de agrotóxico;</t>
  </si>
  <si>
    <t>4 Compactação excessiva do solo ;</t>
  </si>
  <si>
    <t>4 Compactação excessiva nas cabeceiras e áreas de manobra de máquinas;</t>
  </si>
  <si>
    <t>4 Maquinário (semeadoras) não adequado;</t>
  </si>
  <si>
    <t>4 Falta de assistência técnica adequada;</t>
  </si>
  <si>
    <t>4 Custos excessivos;</t>
  </si>
  <si>
    <t>4 Nenhum.</t>
  </si>
  <si>
    <t>8 Cooperativa</t>
  </si>
  <si>
    <t>8 Pública (EMATER, Prefeitura)</t>
  </si>
  <si>
    <t>8 Privada (firmas de planejamento, consultores)</t>
  </si>
  <si>
    <t>8 ONG</t>
  </si>
  <si>
    <t>8 Descrição</t>
  </si>
  <si>
    <t>15.2 Arado:</t>
  </si>
  <si>
    <t>15.2 Sim/Não;</t>
  </si>
  <si>
    <t>15.2 Grade</t>
  </si>
  <si>
    <t xml:space="preserve">15.2 Escarificador:  </t>
  </si>
  <si>
    <t>15.2 Outro:</t>
  </si>
  <si>
    <t xml:space="preserve">Grade:                               vez(es);  Em nível: </t>
  </si>
  <si>
    <t xml:space="preserve">Arado:                               vez(es);  Em nível: </t>
  </si>
  <si>
    <t>16 Gado leiteiro</t>
  </si>
  <si>
    <t>16 Gado de corte</t>
  </si>
  <si>
    <t>16 Outro</t>
  </si>
  <si>
    <t>16 Não tem</t>
  </si>
  <si>
    <t>Dejeto:</t>
  </si>
  <si>
    <t>Quantidade</t>
  </si>
  <si>
    <t>Unidade</t>
  </si>
  <si>
    <t>Área</t>
  </si>
  <si>
    <t xml:space="preserve">               COM controle da quantidade de dejeto aplicada e COM balanço de nutrientes.</t>
  </si>
  <si>
    <t xml:space="preserve">               COM controle da quantidade de dejeto aplicada, porém SEM balanço de nutrientes.</t>
  </si>
  <si>
    <t xml:space="preserve">               SEM controle da quantidade de dejeto aplicada e SEM balanço de nutrientes.</t>
  </si>
  <si>
    <t>Alqueire ou Hectare:</t>
  </si>
  <si>
    <t>A cada</t>
  </si>
  <si>
    <t>Meses/Anos</t>
  </si>
  <si>
    <t xml:space="preserve">Sim </t>
  </si>
  <si>
    <t>Escarificador:                    vez(es);  Em níve:</t>
  </si>
  <si>
    <t xml:space="preserve">              Calagem</t>
  </si>
  <si>
    <t xml:space="preserve">Intervalo   </t>
  </si>
  <si>
    <t>Anos</t>
  </si>
  <si>
    <t xml:space="preserve">           Adubação Química</t>
  </si>
  <si>
    <t xml:space="preserve">Centopéias </t>
  </si>
  <si>
    <t>Nome do Produtor</t>
  </si>
  <si>
    <t>Nome da Propriedade</t>
  </si>
  <si>
    <t xml:space="preserve">        Todos parecidos</t>
  </si>
  <si>
    <t xml:space="preserve">      Não sabe</t>
  </si>
  <si>
    <t xml:space="preserve">                                    texto</t>
  </si>
  <si>
    <t>Texto</t>
  </si>
  <si>
    <t>Cama de Aviário</t>
  </si>
  <si>
    <t>Bovino</t>
  </si>
  <si>
    <t>Suíno</t>
  </si>
  <si>
    <t>Selecione</t>
  </si>
  <si>
    <t>Litros</t>
  </si>
  <si>
    <t>M³</t>
  </si>
  <si>
    <t>20.  Calagem</t>
  </si>
  <si>
    <t>20. Intervalos/anos</t>
  </si>
  <si>
    <t>20. Adubação Química</t>
  </si>
  <si>
    <t>21. Calcário</t>
  </si>
  <si>
    <t>21. Nitrogenados</t>
  </si>
  <si>
    <t>21. Gesso</t>
  </si>
  <si>
    <t>21. Potássicos</t>
  </si>
  <si>
    <t>21. NPK</t>
  </si>
  <si>
    <t>21. Fosfatado</t>
  </si>
  <si>
    <t>22. Minhocas</t>
  </si>
  <si>
    <t>22. Aranhas</t>
  </si>
  <si>
    <t>22. Lacraias</t>
  </si>
  <si>
    <t>22. Cupins</t>
  </si>
  <si>
    <t>22. Lagartas</t>
  </si>
  <si>
    <t>22. Besouros</t>
  </si>
  <si>
    <t>22. Grilos</t>
  </si>
  <si>
    <t>22. Lesmas</t>
  </si>
  <si>
    <t>22. Corós</t>
  </si>
  <si>
    <t>22. Centopéias (Piolho de Cobra)</t>
  </si>
  <si>
    <t>22. Formigas</t>
  </si>
  <si>
    <t>22. Percevejos</t>
  </si>
  <si>
    <t>Alta</t>
  </si>
  <si>
    <t>Baixa</t>
  </si>
  <si>
    <t>Média</t>
  </si>
  <si>
    <t>Nenhuma das alternativas</t>
  </si>
  <si>
    <t>23. Nome do Produtor</t>
  </si>
  <si>
    <t>23. Nome da Propriedade</t>
  </si>
  <si>
    <t>23. Todos Parecidos/Não Sabe</t>
  </si>
  <si>
    <t>Outros</t>
  </si>
  <si>
    <t>18.1. Quantas vezes por ano e em qual quantidade?</t>
  </si>
  <si>
    <t>18.1 Dejeto1</t>
  </si>
  <si>
    <t>18.1 Quantidade1</t>
  </si>
  <si>
    <t>18.1 Unidade1</t>
  </si>
  <si>
    <t>18.1 Área1</t>
  </si>
  <si>
    <t>18.1 Alqueire/Hectare:1</t>
  </si>
  <si>
    <t>18.1 A cada1</t>
  </si>
  <si>
    <t>18.1 Meses/anos1</t>
  </si>
  <si>
    <t>18.1 Dejeto2</t>
  </si>
  <si>
    <t>18.1 Quantidade2</t>
  </si>
  <si>
    <t>18.1 Unidade2</t>
  </si>
  <si>
    <t>18.1 Área2</t>
  </si>
  <si>
    <t>18.1 Alqueire/Hectare:2</t>
  </si>
  <si>
    <t>18.1 A cada2</t>
  </si>
  <si>
    <t>18.1 Meses/anos2</t>
  </si>
  <si>
    <t>18.1 Dejeto3</t>
  </si>
  <si>
    <t>18.1 Quantidade3</t>
  </si>
  <si>
    <t>18.1 Unidade3</t>
  </si>
  <si>
    <t>18.1 Área3</t>
  </si>
  <si>
    <t>18.1 Alqueire/Hectare:3</t>
  </si>
  <si>
    <t>18.1 A cada3</t>
  </si>
  <si>
    <t>18.1 Meses/anos3</t>
  </si>
  <si>
    <t>2 Outros</t>
  </si>
  <si>
    <t>3 Outros</t>
  </si>
  <si>
    <t>4 Outros</t>
  </si>
  <si>
    <t xml:space="preserve">8 Outro </t>
  </si>
  <si>
    <t>15.1 Outro</t>
  </si>
  <si>
    <t>22. Outros</t>
  </si>
  <si>
    <t>Obs: Se selecionar a opção Ausência de cobertura Viva não preencher os demais campos "Mês de Plantio e da Colheita"</t>
  </si>
  <si>
    <t>Produção agricola</t>
  </si>
  <si>
    <t>Ultimo Ano</t>
  </si>
  <si>
    <t>Primeira cultura</t>
  </si>
  <si>
    <t>Segunda cultura</t>
  </si>
  <si>
    <t>Terceira cultura</t>
  </si>
  <si>
    <t>Penúltimo Ano</t>
  </si>
  <si>
    <t>Antepenúltimo Ano</t>
  </si>
  <si>
    <t>Tota de Culturas</t>
  </si>
  <si>
    <t>Usado para IR</t>
  </si>
  <si>
    <t>Numero de Meses sem Cobertura viva</t>
  </si>
  <si>
    <t>Total de meses sem Cobertura</t>
  </si>
  <si>
    <t>Auxiliar</t>
  </si>
  <si>
    <t>Total de cada familia</t>
  </si>
  <si>
    <t>transfomação</t>
  </si>
  <si>
    <t>Crucíferas</t>
  </si>
  <si>
    <t>Leguminosa</t>
  </si>
  <si>
    <t>Gramineas</t>
  </si>
  <si>
    <t>Outras familias</t>
  </si>
  <si>
    <t>Euforbiáceas</t>
  </si>
  <si>
    <t>17 sim 18 não</t>
  </si>
  <si>
    <t>Total de Diversidade</t>
  </si>
  <si>
    <t>17 não 18 não</t>
  </si>
  <si>
    <t>17 não 18 sim</t>
  </si>
  <si>
    <t>17 sim 18 sim</t>
  </si>
  <si>
    <t>Auxiliar FE</t>
  </si>
  <si>
    <t>AC</t>
  </si>
  <si>
    <t>DR</t>
  </si>
  <si>
    <t>FE</t>
  </si>
  <si>
    <t>IR</t>
  </si>
  <si>
    <t>PR</t>
  </si>
  <si>
    <t>TA</t>
  </si>
  <si>
    <t>TC</t>
  </si>
  <si>
    <t>FP</t>
  </si>
  <si>
    <t>Calculos IQP</t>
  </si>
  <si>
    <t>IEP</t>
  </si>
  <si>
    <t>NS</t>
  </si>
  <si>
    <t>IQP</t>
  </si>
  <si>
    <t>Crucífera</t>
  </si>
  <si>
    <t>Outras Familias</t>
  </si>
  <si>
    <t>X</t>
  </si>
  <si>
    <t>Critico</t>
  </si>
  <si>
    <t>Ideal</t>
  </si>
  <si>
    <t>Atual</t>
  </si>
  <si>
    <t>Latitude: ____________________</t>
  </si>
  <si>
    <r>
      <t xml:space="preserve">  </t>
    </r>
    <r>
      <rPr>
        <b/>
        <sz val="12"/>
        <rFont val="Arial"/>
        <family val="2"/>
        <charset val="1"/>
      </rPr>
      <t>Longitude: _________________________</t>
    </r>
  </si>
  <si>
    <t>Módulo "PROPRIEDADES RURAIS"</t>
  </si>
  <si>
    <t>Módulo "AVALIAÇÃO DO SISTEMA PLANTIO DIRETO - IQP" 
ABA "AVALIAÇÃO"</t>
  </si>
  <si>
    <t>Módulo "AVALIAÇÃO DO SISTEMA PLANTIO DIRETO - IQP" 
ABA "PRODUÇÃO AGRÍCOLA"</t>
  </si>
  <si>
    <r>
      <rPr>
        <b/>
        <sz val="12"/>
        <rFont val="Arial"/>
        <family val="2"/>
      </rPr>
      <t>GLEBA:</t>
    </r>
    <r>
      <rPr>
        <sz val="12"/>
        <rFont val="Arial"/>
        <family val="2"/>
      </rPr>
      <t xml:space="preserve"> ____________________________</t>
    </r>
  </si>
  <si>
    <r>
      <rPr>
        <b/>
        <sz val="12"/>
        <rFont val="Arial"/>
        <family val="2"/>
      </rPr>
      <t>Ano de Avaliação</t>
    </r>
    <r>
      <rPr>
        <sz val="12"/>
        <rFont val="Arial"/>
        <family val="2"/>
      </rPr>
      <t>:____________________</t>
    </r>
  </si>
  <si>
    <t xml:space="preserve">IQP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</si>
</sst>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"/>
    <numFmt numFmtId="165" formatCode="0.0"/>
  </numFmts>
  <fonts count="32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00000A"/>
      <name val="Arial"/>
      <family val="2"/>
      <charset val="1"/>
    </font>
    <font>
      <b/>
      <sz val="12"/>
      <name val="Arial"/>
      <family val="2"/>
      <charset val="1"/>
    </font>
    <font>
      <sz val="12"/>
      <color rgb="FF00000A"/>
      <name val="Arial"/>
      <family val="2"/>
      <charset val="1"/>
    </font>
    <font>
      <b/>
      <sz val="14"/>
      <color rgb="FF00000A"/>
      <name val="Arial"/>
      <family val="2"/>
      <charset val="1"/>
    </font>
    <font>
      <b/>
      <sz val="12"/>
      <color rgb="FF00000A"/>
      <name val="Liberation Serif;Times New Roma"/>
      <family val="1"/>
      <charset val="1"/>
    </font>
    <font>
      <b/>
      <sz val="14"/>
      <name val="Arial"/>
      <family val="2"/>
      <charset val="1"/>
    </font>
    <font>
      <b/>
      <sz val="14"/>
      <color rgb="FFC00000"/>
      <name val="Arial"/>
      <family val="2"/>
    </font>
    <font>
      <b/>
      <sz val="12"/>
      <color rgb="FF00000A"/>
      <name val="Arial"/>
      <family val="2"/>
    </font>
    <font>
      <sz val="12"/>
      <color rgb="FF00000A"/>
      <name val="Arial"/>
      <family val="2"/>
    </font>
    <font>
      <b/>
      <sz val="12"/>
      <color rgb="FF00000A"/>
      <name val="Arial"/>
      <family val="1"/>
      <charset val="1"/>
    </font>
    <font>
      <vertAlign val="superscript"/>
      <sz val="9"/>
      <name val="Arial"/>
      <family val="2"/>
    </font>
    <font>
      <sz val="12"/>
      <color rgb="FF00000A"/>
      <name val="Liberation Serif;Times New Roma"/>
    </font>
    <font>
      <b/>
      <sz val="12"/>
      <name val="Arial"/>
      <family val="2"/>
    </font>
    <font>
      <sz val="10"/>
      <name val="Arial"/>
      <family val="2"/>
      <charset val="1"/>
    </font>
    <font>
      <sz val="12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1"/>
      <color rgb="FF333333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9C0006"/>
      <name val="Calibri"/>
      <family val="2"/>
      <scheme val="minor"/>
    </font>
    <font>
      <sz val="14"/>
      <name val="Arial"/>
      <family val="2"/>
      <charset val="1"/>
    </font>
    <font>
      <b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0000FF"/>
        <bgColor rgb="FF0000FF"/>
      </patternFill>
    </fill>
    <fill>
      <patternFill patternType="solid">
        <fgColor rgb="FFFF9900"/>
        <bgColor rgb="FFFFCC00"/>
      </patternFill>
    </fill>
    <fill>
      <patternFill patternType="solid">
        <fgColor rgb="FFFF3333"/>
        <bgColor rgb="FFCC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8">
    <xf numFmtId="0" fontId="0" fillId="0" borderId="0"/>
    <xf numFmtId="43" fontId="15" fillId="0" borderId="0" applyFont="0" applyFill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20" applyNumberFormat="0" applyAlignment="0" applyProtection="0"/>
    <xf numFmtId="0" fontId="27" fillId="16" borderId="21" applyNumberFormat="0" applyAlignment="0" applyProtection="0"/>
    <xf numFmtId="0" fontId="28" fillId="17" borderId="22" applyNumberFormat="0" applyAlignment="0" applyProtection="0"/>
  </cellStyleXfs>
  <cellXfs count="235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/>
    <xf numFmtId="0" fontId="4" fillId="3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1" fillId="0" borderId="4" xfId="0" applyFont="1" applyBorder="1"/>
    <xf numFmtId="0" fontId="0" fillId="0" borderId="4" xfId="0" applyBorder="1"/>
    <xf numFmtId="0" fontId="1" fillId="0" borderId="0" xfId="0" applyFont="1" applyFill="1" applyBorder="1"/>
    <xf numFmtId="0" fontId="4" fillId="0" borderId="4" xfId="0" applyFont="1" applyBorder="1"/>
    <xf numFmtId="0" fontId="1" fillId="0" borderId="4" xfId="0" applyFont="1" applyBorder="1" applyAlignment="1"/>
    <xf numFmtId="0" fontId="3" fillId="0" borderId="4" xfId="0" applyFont="1" applyBorder="1" applyAlignment="1">
      <alignment horizontal="left" vertical="center"/>
    </xf>
    <xf numFmtId="49" fontId="0" fillId="0" borderId="0" xfId="1" applyNumberFormat="1" applyFont="1"/>
    <xf numFmtId="49" fontId="0" fillId="0" borderId="0" xfId="0" applyNumberFormat="1"/>
    <xf numFmtId="0" fontId="14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wrapText="1"/>
    </xf>
    <xf numFmtId="0" fontId="3" fillId="8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6" fillId="8" borderId="4" xfId="0" applyFont="1" applyFill="1" applyBorder="1" applyAlignment="1"/>
    <xf numFmtId="0" fontId="4" fillId="2" borderId="6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/>
    <xf numFmtId="0" fontId="1" fillId="0" borderId="7" xfId="0" applyFont="1" applyBorder="1"/>
    <xf numFmtId="0" fontId="19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1" fillId="0" borderId="7" xfId="0" applyFont="1" applyBorder="1" applyAlignment="1"/>
    <xf numFmtId="0" fontId="4" fillId="2" borderId="9" xfId="0" applyFont="1" applyFill="1" applyBorder="1" applyAlignment="1"/>
    <xf numFmtId="0" fontId="4" fillId="2" borderId="16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4" fillId="0" borderId="7" xfId="0" applyFont="1" applyBorder="1"/>
    <xf numFmtId="0" fontId="16" fillId="0" borderId="4" xfId="0" applyFont="1" applyFill="1" applyBorder="1" applyAlignment="1">
      <alignment horizontal="center" wrapText="1"/>
    </xf>
    <xf numFmtId="0" fontId="16" fillId="0" borderId="4" xfId="0" applyFont="1" applyBorder="1"/>
    <xf numFmtId="0" fontId="0" fillId="10" borderId="13" xfId="0" applyFill="1" applyBorder="1" applyAlignment="1"/>
    <xf numFmtId="0" fontId="0" fillId="10" borderId="4" xfId="0" applyFill="1" applyBorder="1" applyAlignment="1"/>
    <xf numFmtId="0" fontId="1" fillId="0" borderId="6" xfId="0" applyFont="1" applyBorder="1" applyAlignment="1">
      <alignment horizontal="center" vertical="center"/>
    </xf>
    <xf numFmtId="0" fontId="0" fillId="0" borderId="8" xfId="0" applyBorder="1"/>
    <xf numFmtId="0" fontId="2" fillId="3" borderId="8" xfId="0" applyFont="1" applyFill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/>
    <xf numFmtId="0" fontId="17" fillId="0" borderId="0" xfId="0" applyFont="1"/>
    <xf numFmtId="0" fontId="21" fillId="0" borderId="0" xfId="0" applyFont="1"/>
    <xf numFmtId="0" fontId="0" fillId="0" borderId="18" xfId="0" applyBorder="1"/>
    <xf numFmtId="0" fontId="17" fillId="7" borderId="4" xfId="0" applyFont="1" applyFill="1" applyBorder="1"/>
    <xf numFmtId="0" fontId="17" fillId="7" borderId="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" fillId="8" borderId="4" xfId="0" applyFont="1" applyFill="1" applyBorder="1"/>
    <xf numFmtId="0" fontId="20" fillId="8" borderId="4" xfId="0" applyFont="1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3" fillId="8" borderId="19" xfId="0" applyFont="1" applyFill="1" applyBorder="1" applyAlignment="1">
      <alignment horizontal="center"/>
    </xf>
    <xf numFmtId="0" fontId="1" fillId="8" borderId="19" xfId="0" applyFont="1" applyFill="1" applyBorder="1"/>
    <xf numFmtId="0" fontId="3" fillId="8" borderId="19" xfId="0" applyFont="1" applyFill="1" applyBorder="1" applyAlignment="1">
      <alignment horizontal="left" vertical="center"/>
    </xf>
    <xf numFmtId="0" fontId="1" fillId="8" borderId="13" xfId="0" applyFont="1" applyFill="1" applyBorder="1"/>
    <xf numFmtId="0" fontId="14" fillId="8" borderId="7" xfId="0" applyFont="1" applyFill="1" applyBorder="1" applyAlignment="1">
      <alignment vertical="center" wrapText="1"/>
    </xf>
    <xf numFmtId="0" fontId="20" fillId="8" borderId="7" xfId="0" applyFont="1" applyFill="1" applyBorder="1" applyAlignment="1">
      <alignment wrapText="1"/>
    </xf>
    <xf numFmtId="0" fontId="16" fillId="8" borderId="13" xfId="0" applyFont="1" applyFill="1" applyBorder="1" applyAlignment="1"/>
    <xf numFmtId="0" fontId="0" fillId="0" borderId="0" xfId="0"/>
    <xf numFmtId="0" fontId="27" fillId="16" borderId="21" xfId="6"/>
    <xf numFmtId="0" fontId="26" fillId="15" borderId="20" xfId="5"/>
    <xf numFmtId="0" fontId="28" fillId="17" borderId="22" xfId="7"/>
    <xf numFmtId="164" fontId="0" fillId="0" borderId="0" xfId="0" applyNumberFormat="1" applyFont="1" applyFill="1" applyAlignment="1" applyProtection="1">
      <alignment horizontal="center"/>
    </xf>
    <xf numFmtId="0" fontId="23" fillId="12" borderId="0" xfId="2"/>
    <xf numFmtId="0" fontId="24" fillId="13" borderId="0" xfId="3"/>
    <xf numFmtId="0" fontId="25" fillId="14" borderId="0" xfId="4"/>
    <xf numFmtId="165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/>
    <xf numFmtId="0" fontId="1" fillId="0" borderId="5" xfId="0" applyFont="1" applyBorder="1" applyAlignment="1">
      <alignment vertical="center"/>
    </xf>
    <xf numFmtId="0" fontId="16" fillId="10" borderId="4" xfId="0" applyFont="1" applyFill="1" applyBorder="1" applyAlignment="1"/>
    <xf numFmtId="0" fontId="3" fillId="10" borderId="4" xfId="0" applyFont="1" applyFill="1" applyBorder="1" applyAlignment="1"/>
    <xf numFmtId="0" fontId="3" fillId="10" borderId="13" xfId="0" applyFont="1" applyFill="1" applyBorder="1" applyAlignment="1"/>
    <xf numFmtId="0" fontId="3" fillId="10" borderId="19" xfId="0" applyFont="1" applyFill="1" applyBorder="1" applyAlignment="1"/>
    <xf numFmtId="0" fontId="16" fillId="10" borderId="13" xfId="0" applyFont="1" applyFill="1" applyBorder="1" applyAlignment="1"/>
    <xf numFmtId="0" fontId="31" fillId="18" borderId="4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18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9" borderId="4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1" fillId="10" borderId="13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9" borderId="1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8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16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9" borderId="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20" fillId="6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2" fontId="30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6" fillId="7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29" fillId="13" borderId="0" xfId="3" applyFont="1" applyAlignment="1">
      <alignment horizontal="center" vertical="center"/>
    </xf>
    <xf numFmtId="0" fontId="27" fillId="16" borderId="21" xfId="6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8">
    <cellStyle name="Bom" xfId="2" builtinId="26"/>
    <cellStyle name="Célula de Verificação" xfId="7" builtinId="23"/>
    <cellStyle name="Entrada" xfId="5" builtinId="20"/>
    <cellStyle name="Incorreto" xfId="3" builtinId="27"/>
    <cellStyle name="Neutra" xfId="4" builtinId="28"/>
    <cellStyle name="Normal" xfId="0" builtinId="0"/>
    <cellStyle name="Saída" xfId="6" builtinId="21"/>
    <cellStyle name="Separador de milhares" xfId="1" builtinId="3"/>
  </cellStyles>
  <dxfs count="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2"/>
          <c:tx>
            <c:strRef>
              <c:f>'Planilha Upload'!$N$65</c:f>
              <c:strCache>
                <c:ptCount val="1"/>
                <c:pt idx="0">
                  <c:v>Atual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strRef>
              <c:f>'Planilha Upload'!$K$66:$K$73</c:f>
              <c:strCache>
                <c:ptCount val="8"/>
                <c:pt idx="0">
                  <c:v>IR</c:v>
                </c:pt>
                <c:pt idx="1">
                  <c:v>DR</c:v>
                </c:pt>
                <c:pt idx="2">
                  <c:v>PR</c:v>
                </c:pt>
                <c:pt idx="3">
                  <c:v>FP</c:v>
                </c:pt>
                <c:pt idx="4">
                  <c:v>TC</c:v>
                </c:pt>
                <c:pt idx="5">
                  <c:v>AC</c:v>
                </c:pt>
                <c:pt idx="6">
                  <c:v>FE</c:v>
                </c:pt>
                <c:pt idx="7">
                  <c:v>TA</c:v>
                </c:pt>
              </c:strCache>
            </c:strRef>
          </c:cat>
          <c:val>
            <c:numRef>
              <c:f>'Planilha Upload'!$N$66:$N$73</c:f>
              <c:numCache>
                <c:formatCode>0.000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04181760"/>
        <c:axId val="104183296"/>
      </c:barChart>
      <c:lineChart>
        <c:grouping val="standard"/>
        <c:ser>
          <c:idx val="0"/>
          <c:order val="0"/>
          <c:tx>
            <c:strRef>
              <c:f>'Planilha Upload'!$L$65</c:f>
              <c:strCache>
                <c:ptCount val="1"/>
                <c:pt idx="0">
                  <c:v>Critico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'Planilha Upload'!$K$66:$K$73</c:f>
              <c:strCache>
                <c:ptCount val="8"/>
                <c:pt idx="0">
                  <c:v>IR</c:v>
                </c:pt>
                <c:pt idx="1">
                  <c:v>DR</c:v>
                </c:pt>
                <c:pt idx="2">
                  <c:v>PR</c:v>
                </c:pt>
                <c:pt idx="3">
                  <c:v>FP</c:v>
                </c:pt>
                <c:pt idx="4">
                  <c:v>TC</c:v>
                </c:pt>
                <c:pt idx="5">
                  <c:v>AC</c:v>
                </c:pt>
                <c:pt idx="6">
                  <c:v>FE</c:v>
                </c:pt>
                <c:pt idx="7">
                  <c:v>TA</c:v>
                </c:pt>
              </c:strCache>
            </c:strRef>
          </c:cat>
          <c:val>
            <c:numRef>
              <c:f>'Planilha Upload'!$L$66:$L$73</c:f>
              <c:numCache>
                <c:formatCode>0.00</c:formatCode>
                <c:ptCount val="8"/>
                <c:pt idx="0">
                  <c:v>0.75</c:v>
                </c:pt>
                <c:pt idx="1">
                  <c:v>0.67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'Planilha Upload'!$M$65</c:f>
              <c:strCache>
                <c:ptCount val="1"/>
                <c:pt idx="0">
                  <c:v>Ideal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'Planilha Upload'!$K$66:$K$73</c:f>
              <c:strCache>
                <c:ptCount val="8"/>
                <c:pt idx="0">
                  <c:v>IR</c:v>
                </c:pt>
                <c:pt idx="1">
                  <c:v>DR</c:v>
                </c:pt>
                <c:pt idx="2">
                  <c:v>PR</c:v>
                </c:pt>
                <c:pt idx="3">
                  <c:v>FP</c:v>
                </c:pt>
                <c:pt idx="4">
                  <c:v>TC</c:v>
                </c:pt>
                <c:pt idx="5">
                  <c:v>AC</c:v>
                </c:pt>
                <c:pt idx="6">
                  <c:v>FE</c:v>
                </c:pt>
                <c:pt idx="7">
                  <c:v>TA</c:v>
                </c:pt>
              </c:strCache>
            </c:strRef>
          </c:cat>
          <c:val>
            <c:numRef>
              <c:f>'Planilha Upload'!$M$66:$M$73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marker val="1"/>
        <c:axId val="104181760"/>
        <c:axId val="104183296"/>
      </c:lineChart>
      <c:catAx>
        <c:axId val="104181760"/>
        <c:scaling>
          <c:orientation val="minMax"/>
        </c:scaling>
        <c:axPos val="b"/>
        <c:tickLblPos val="nextTo"/>
        <c:crossAx val="104183296"/>
        <c:crosses val="autoZero"/>
        <c:auto val="1"/>
        <c:lblAlgn val="ctr"/>
        <c:lblOffset val="100"/>
      </c:catAx>
      <c:valAx>
        <c:axId val="104183296"/>
        <c:scaling>
          <c:orientation val="minMax"/>
          <c:max val="1"/>
        </c:scaling>
        <c:axPos val="l"/>
        <c:majorGridlines/>
        <c:numFmt formatCode="0.000" sourceLinked="1"/>
        <c:tickLblPos val="nextTo"/>
        <c:crossAx val="10418176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95249</xdr:rowOff>
    </xdr:from>
    <xdr:to>
      <xdr:col>0</xdr:col>
      <xdr:colOff>1249391</xdr:colOff>
      <xdr:row>8</xdr:row>
      <xdr:rowOff>101808</xdr:rowOff>
    </xdr:to>
    <xdr:pic>
      <xdr:nvPicPr>
        <xdr:cNvPr id="3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250" y="95249"/>
          <a:ext cx="1154141" cy="162580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847725</xdr:colOff>
      <xdr:row>252</xdr:row>
      <xdr:rowOff>95250</xdr:rowOff>
    </xdr:from>
    <xdr:to>
      <xdr:col>4</xdr:col>
      <xdr:colOff>306917</xdr:colOff>
      <xdr:row>267</xdr:row>
      <xdr:rowOff>52916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MK352"/>
  <sheetViews>
    <sheetView tabSelected="1" topLeftCell="A248" zoomScale="90" zoomScaleNormal="90" workbookViewId="0">
      <selection activeCell="F257" sqref="F257"/>
    </sheetView>
  </sheetViews>
  <sheetFormatPr defaultRowHeight="15"/>
  <cols>
    <col min="1" max="1" width="61.42578125" style="1" customWidth="1"/>
    <col min="2" max="2" width="14.5703125" style="1" customWidth="1"/>
    <col min="3" max="3" width="16.85546875" style="1" customWidth="1"/>
    <col min="4" max="4" width="22.5703125" style="1" customWidth="1"/>
    <col min="5" max="5" width="25.140625" style="1" bestFit="1" customWidth="1"/>
    <col min="6" max="6" width="16.42578125" style="1" customWidth="1"/>
    <col min="7" max="7" width="13.7109375" style="1" bestFit="1" customWidth="1"/>
    <col min="8" max="1025" width="11.5703125" style="1"/>
  </cols>
  <sheetData>
    <row r="1" spans="1:1025" s="8" customFormat="1" ht="15.75" customHeight="1">
      <c r="A1" s="102"/>
      <c r="B1" s="103"/>
      <c r="C1" s="103"/>
      <c r="D1" s="103"/>
      <c r="E1" s="103"/>
      <c r="F1" s="103"/>
      <c r="G1" s="10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8" customFormat="1" ht="15.75">
      <c r="A2" s="99"/>
      <c r="B2" s="100"/>
      <c r="C2" s="100"/>
      <c r="D2" s="100"/>
      <c r="E2" s="100"/>
      <c r="F2" s="100"/>
      <c r="G2" s="10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8" customFormat="1" ht="15.75" customHeight="1">
      <c r="A3" s="99" t="s">
        <v>123</v>
      </c>
      <c r="B3" s="100"/>
      <c r="C3" s="100"/>
      <c r="D3" s="100"/>
      <c r="E3" s="100"/>
      <c r="F3" s="100"/>
      <c r="G3" s="10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8" customFormat="1" ht="15.75" customHeight="1">
      <c r="A4" s="215" t="s">
        <v>418</v>
      </c>
      <c r="B4" s="216"/>
      <c r="C4" s="216"/>
      <c r="D4" s="216"/>
      <c r="E4" s="216"/>
      <c r="F4" s="216"/>
      <c r="G4" s="21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8" customFormat="1" ht="15.75">
      <c r="A5" s="99"/>
      <c r="B5" s="100"/>
      <c r="C5" s="100"/>
      <c r="D5" s="100"/>
      <c r="E5" s="100"/>
      <c r="F5" s="100"/>
      <c r="G5" s="10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8" customFormat="1" ht="15.75">
      <c r="A6" s="99" t="s">
        <v>124</v>
      </c>
      <c r="B6" s="100"/>
      <c r="C6" s="100"/>
      <c r="D6" s="100"/>
      <c r="E6" s="100"/>
      <c r="F6" s="100"/>
      <c r="G6" s="10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s="8" customFormat="1" ht="15.75" customHeight="1">
      <c r="A7" s="212" t="s">
        <v>416</v>
      </c>
      <c r="B7" s="213"/>
      <c r="C7" s="213"/>
      <c r="D7" s="213"/>
      <c r="E7" s="213"/>
      <c r="F7" s="213"/>
      <c r="G7" s="2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8" customFormat="1" ht="15.75" customHeight="1">
      <c r="A8" s="96"/>
      <c r="B8" s="97"/>
      <c r="C8" s="97"/>
      <c r="D8" s="97"/>
      <c r="E8" s="97"/>
      <c r="F8" s="97"/>
      <c r="G8" s="98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8" customFormat="1" ht="15.75">
      <c r="A9" s="232" t="s">
        <v>417</v>
      </c>
      <c r="B9" s="233"/>
      <c r="C9" s="233"/>
      <c r="D9" s="233"/>
      <c r="E9" s="233"/>
      <c r="F9" s="233"/>
      <c r="G9" s="23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8" customFormat="1" ht="23.25" customHeight="1">
      <c r="A10" s="92" t="s">
        <v>413</v>
      </c>
      <c r="B10" s="93"/>
      <c r="C10" s="93"/>
      <c r="D10" s="93"/>
      <c r="E10" s="93"/>
      <c r="F10" s="93"/>
      <c r="G10" s="9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8" customFormat="1" ht="20.25" customHeight="1">
      <c r="A11" s="222" t="s">
        <v>0</v>
      </c>
      <c r="B11" s="222"/>
      <c r="C11" s="222"/>
      <c r="D11" s="222"/>
      <c r="E11" s="222"/>
      <c r="F11" s="222"/>
      <c r="G11" s="22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8" customFormat="1" ht="20.25" customHeight="1">
      <c r="A12" s="222" t="s">
        <v>1</v>
      </c>
      <c r="B12" s="222"/>
      <c r="C12" s="222"/>
      <c r="D12" s="222"/>
      <c r="E12" s="222"/>
      <c r="F12" s="222"/>
      <c r="G12" s="22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8" customFormat="1" ht="20.25" customHeight="1">
      <c r="A13" s="222" t="s">
        <v>2</v>
      </c>
      <c r="B13" s="222"/>
      <c r="C13" s="222"/>
      <c r="D13" s="222"/>
      <c r="E13" s="222"/>
      <c r="F13" s="222"/>
      <c r="G13" s="22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8" customFormat="1" ht="20.25" customHeight="1">
      <c r="A14" s="223" t="s">
        <v>125</v>
      </c>
      <c r="B14" s="223"/>
      <c r="C14" s="223"/>
      <c r="D14" s="223"/>
      <c r="E14" s="223"/>
      <c r="F14" s="223"/>
      <c r="G14" s="22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8" customFormat="1" ht="20.25" customHeight="1">
      <c r="A15" s="224" t="s">
        <v>126</v>
      </c>
      <c r="B15" s="224"/>
      <c r="C15" s="224"/>
      <c r="D15" s="224"/>
      <c r="E15" s="224"/>
      <c r="F15" s="224"/>
      <c r="G15" s="22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8" customFormat="1" ht="20.25" customHeight="1">
      <c r="A16" s="224" t="s">
        <v>127</v>
      </c>
      <c r="B16" s="224"/>
      <c r="C16" s="224"/>
      <c r="D16" s="224"/>
      <c r="E16" s="224"/>
      <c r="F16" s="224"/>
      <c r="G16" s="22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8" customFormat="1" ht="20.25" customHeight="1">
      <c r="A17" s="224" t="s">
        <v>128</v>
      </c>
      <c r="B17" s="224"/>
      <c r="C17" s="224"/>
      <c r="D17" s="224"/>
      <c r="E17" s="224"/>
      <c r="F17" s="224"/>
      <c r="G17" s="22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8" customFormat="1" ht="20.25" customHeight="1">
      <c r="A18" s="224" t="s">
        <v>129</v>
      </c>
      <c r="B18" s="224"/>
      <c r="C18" s="224"/>
      <c r="D18" s="224"/>
      <c r="E18" s="224"/>
      <c r="F18" s="224"/>
      <c r="G18" s="22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8" customFormat="1" ht="20.25" customHeight="1">
      <c r="A19" s="187" t="s">
        <v>130</v>
      </c>
      <c r="B19" s="187"/>
      <c r="C19" s="226" t="s">
        <v>411</v>
      </c>
      <c r="D19" s="226"/>
      <c r="E19" s="225" t="s">
        <v>412</v>
      </c>
      <c r="F19" s="225"/>
      <c r="G19" s="22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8" customFormat="1" ht="31.5" customHeight="1">
      <c r="A20" s="204" t="s">
        <v>3</v>
      </c>
      <c r="B20" s="204"/>
      <c r="C20" s="204"/>
      <c r="D20" s="204"/>
      <c r="E20" s="206"/>
      <c r="F20" s="206"/>
      <c r="G20" s="20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8" customFormat="1" ht="31.5" customHeight="1">
      <c r="A21" s="204" t="s">
        <v>4</v>
      </c>
      <c r="B21" s="204"/>
      <c r="C21" s="204"/>
      <c r="D21" s="204"/>
      <c r="E21" s="206"/>
      <c r="F21" s="206"/>
      <c r="G21" s="20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8" customFormat="1" ht="31.5" customHeight="1">
      <c r="A22" s="204" t="s">
        <v>5</v>
      </c>
      <c r="B22" s="204"/>
      <c r="C22" s="204"/>
      <c r="D22" s="204"/>
      <c r="E22" s="206"/>
      <c r="F22" s="206"/>
      <c r="G22" s="20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8" customFormat="1" ht="31.5" customHeight="1">
      <c r="A23" s="207" t="s">
        <v>6</v>
      </c>
      <c r="B23" s="208"/>
      <c r="C23" s="208"/>
      <c r="D23" s="209"/>
      <c r="E23" s="205"/>
      <c r="F23" s="205"/>
      <c r="G23" s="20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8" customFormat="1" ht="15" customHeight="1">
      <c r="A24" s="205"/>
      <c r="B24" s="205"/>
      <c r="C24" s="205"/>
      <c r="D24" s="205"/>
      <c r="E24" s="205"/>
      <c r="F24" s="205"/>
      <c r="G24" s="20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8" customFormat="1" ht="9" customHeight="1">
      <c r="A25" s="94"/>
      <c r="B25" s="94"/>
      <c r="C25" s="94"/>
      <c r="D25" s="94"/>
      <c r="E25" s="94"/>
      <c r="F25" s="94"/>
      <c r="G25" s="9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8" customFormat="1" ht="50.25" customHeight="1">
      <c r="A26" s="95" t="s">
        <v>414</v>
      </c>
      <c r="B26" s="95"/>
      <c r="C26" s="95"/>
      <c r="D26" s="95"/>
      <c r="E26" s="95"/>
      <c r="F26" s="95"/>
      <c r="G26" s="9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8" customFormat="1" ht="18" customHeight="1">
      <c r="A27" s="211" t="s">
        <v>122</v>
      </c>
      <c r="B27" s="211"/>
      <c r="C27" s="211"/>
      <c r="D27" s="211"/>
      <c r="E27" s="211"/>
      <c r="F27" s="211"/>
      <c r="G27" s="21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8" customFormat="1" ht="15.75" customHeight="1">
      <c r="A28" s="176" t="s">
        <v>7</v>
      </c>
      <c r="B28" s="176"/>
      <c r="C28" s="176"/>
      <c r="D28" s="176"/>
      <c r="E28" s="176"/>
      <c r="F28" s="126"/>
      <c r="G28" s="12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8" customFormat="1">
      <c r="A29" s="176"/>
      <c r="B29" s="176"/>
      <c r="C29" s="176"/>
      <c r="D29" s="176"/>
      <c r="E29" s="176"/>
      <c r="F29" s="126"/>
      <c r="G29" s="12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8" customFormat="1">
      <c r="A30" s="114" t="s">
        <v>132</v>
      </c>
      <c r="B30" s="40"/>
      <c r="C30" s="210" t="s">
        <v>8</v>
      </c>
      <c r="D30" s="210"/>
      <c r="E30" s="210"/>
      <c r="F30" s="210"/>
      <c r="G30" s="2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8" customFormat="1">
      <c r="A31" s="114"/>
      <c r="B31" s="40"/>
      <c r="C31" s="210" t="s">
        <v>9</v>
      </c>
      <c r="D31" s="210"/>
      <c r="E31" s="210"/>
      <c r="F31" s="210"/>
      <c r="G31" s="21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8" customFormat="1" ht="15" customHeight="1">
      <c r="A32" s="114"/>
      <c r="B32" s="40"/>
      <c r="C32" s="210" t="s">
        <v>10</v>
      </c>
      <c r="D32" s="210"/>
      <c r="E32" s="210"/>
      <c r="F32" s="210"/>
      <c r="G32" s="21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8" customFormat="1">
      <c r="A33" s="114"/>
      <c r="B33" s="41"/>
      <c r="C33" s="210" t="s">
        <v>11</v>
      </c>
      <c r="D33" s="210"/>
      <c r="E33" s="210"/>
      <c r="F33" s="210"/>
      <c r="G33" s="21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8" customFormat="1">
      <c r="A34" s="114"/>
      <c r="B34" s="41"/>
      <c r="C34" s="210" t="s">
        <v>12</v>
      </c>
      <c r="D34" s="210"/>
      <c r="E34" s="210"/>
      <c r="F34" s="210"/>
      <c r="G34" s="21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>
      <c r="A35" s="114"/>
      <c r="B35" s="41"/>
      <c r="C35" s="210" t="s">
        <v>13</v>
      </c>
      <c r="D35" s="210"/>
      <c r="E35" s="210"/>
      <c r="F35" s="210"/>
      <c r="G35" s="21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1025">
      <c r="A36" s="114"/>
      <c r="B36" s="41"/>
      <c r="C36" s="210" t="s">
        <v>302</v>
      </c>
      <c r="D36" s="210"/>
      <c r="E36" s="210"/>
      <c r="F36" s="210"/>
      <c r="G36" s="21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1025">
      <c r="A37" s="122"/>
      <c r="B37" s="122"/>
      <c r="C37"/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1025">
      <c r="A38" s="114" t="s">
        <v>14</v>
      </c>
      <c r="B38" s="10"/>
      <c r="C38" s="172" t="s">
        <v>15</v>
      </c>
      <c r="D38" s="172"/>
      <c r="E38" s="172"/>
      <c r="F38" s="172"/>
      <c r="G38" s="17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1025">
      <c r="A39" s="114"/>
      <c r="B39" s="10"/>
      <c r="C39" s="172" t="s">
        <v>16</v>
      </c>
      <c r="D39" s="172"/>
      <c r="E39" s="172"/>
      <c r="F39" s="172"/>
      <c r="G39" s="17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1025" ht="15" customHeight="1">
      <c r="A40" s="114"/>
      <c r="B40" s="10"/>
      <c r="C40" s="172" t="s">
        <v>17</v>
      </c>
      <c r="D40" s="172"/>
      <c r="E40" s="172"/>
      <c r="F40" s="172"/>
      <c r="G40" s="17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1025">
      <c r="A41" s="114"/>
      <c r="B41" s="10"/>
      <c r="C41" s="172" t="s">
        <v>18</v>
      </c>
      <c r="D41" s="172"/>
      <c r="E41" s="172"/>
      <c r="F41" s="172"/>
      <c r="G41" s="17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1025">
      <c r="A42" s="114"/>
      <c r="B42" s="10"/>
      <c r="C42" s="172" t="s">
        <v>19</v>
      </c>
      <c r="D42" s="172"/>
      <c r="E42" s="172"/>
      <c r="F42" s="172"/>
      <c r="G42" s="17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1025">
      <c r="A43" s="114"/>
      <c r="B43" s="10"/>
      <c r="C43" s="172" t="s">
        <v>20</v>
      </c>
      <c r="D43" s="172"/>
      <c r="E43" s="172"/>
      <c r="F43" s="172"/>
      <c r="G43" s="17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1025">
      <c r="A44" s="114"/>
      <c r="B44" s="10"/>
      <c r="C44" s="172" t="s">
        <v>21</v>
      </c>
      <c r="D44" s="172"/>
      <c r="E44" s="172"/>
      <c r="F44" s="172"/>
      <c r="G44" s="17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1025">
      <c r="A45" s="114"/>
      <c r="B45" s="10"/>
      <c r="C45" s="172" t="s">
        <v>22</v>
      </c>
      <c r="D45" s="172"/>
      <c r="E45" s="172"/>
      <c r="F45" s="172"/>
      <c r="G45" s="17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1025">
      <c r="A46" s="114"/>
      <c r="B46" s="10"/>
      <c r="C46" s="172" t="s">
        <v>23</v>
      </c>
      <c r="D46" s="172"/>
      <c r="E46" s="172"/>
      <c r="F46" s="172"/>
      <c r="G46" s="17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1025">
      <c r="A47" s="114"/>
      <c r="B47" s="10"/>
      <c r="C47" s="172" t="s">
        <v>24</v>
      </c>
      <c r="D47" s="172"/>
      <c r="E47" s="172"/>
      <c r="F47" s="172"/>
      <c r="G47" s="17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1025">
      <c r="A48" s="114"/>
      <c r="B48" s="10"/>
      <c r="C48" s="172" t="s">
        <v>338</v>
      </c>
      <c r="D48" s="172"/>
      <c r="E48" s="172"/>
      <c r="F48" s="172"/>
      <c r="G48" s="172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>
      <c r="A49" s="114"/>
      <c r="B49" s="10"/>
      <c r="C49" s="172" t="s">
        <v>25</v>
      </c>
      <c r="D49" s="172"/>
      <c r="E49" s="172"/>
      <c r="F49" s="172"/>
      <c r="G49" s="17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>
      <c r="A50" s="122"/>
      <c r="B50" s="122"/>
      <c r="C50"/>
      <c r="D50" s="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8" customHeight="1">
      <c r="A51" s="114" t="s">
        <v>26</v>
      </c>
      <c r="B51" s="10"/>
      <c r="C51" s="177" t="s">
        <v>27</v>
      </c>
      <c r="D51" s="177"/>
      <c r="E51" s="177"/>
      <c r="F51" s="177"/>
      <c r="G51" s="17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>
      <c r="A52" s="114"/>
      <c r="B52" s="10"/>
      <c r="C52" s="177" t="s">
        <v>28</v>
      </c>
      <c r="D52" s="177"/>
      <c r="E52" s="177"/>
      <c r="F52" s="177"/>
      <c r="G52" s="17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>
      <c r="A53" s="114"/>
      <c r="B53" s="10"/>
      <c r="C53" s="177" t="s">
        <v>29</v>
      </c>
      <c r="D53" s="177"/>
      <c r="E53" s="177"/>
      <c r="F53" s="177"/>
      <c r="G53" s="17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>
      <c r="A54" s="114"/>
      <c r="B54" s="10"/>
      <c r="C54" s="177" t="s">
        <v>30</v>
      </c>
      <c r="D54" s="177"/>
      <c r="E54" s="177"/>
      <c r="F54" s="177"/>
      <c r="G54" s="17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>
      <c r="A55" s="114"/>
      <c r="B55" s="10"/>
      <c r="C55" s="177" t="s">
        <v>31</v>
      </c>
      <c r="D55" s="177"/>
      <c r="E55" s="177"/>
      <c r="F55" s="177"/>
      <c r="G55" s="17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>
      <c r="A56" s="114"/>
      <c r="B56" s="10"/>
      <c r="C56" s="177" t="s">
        <v>32</v>
      </c>
      <c r="D56" s="177"/>
      <c r="E56" s="177"/>
      <c r="F56" s="177"/>
      <c r="G56" s="17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>
      <c r="A57" s="114"/>
      <c r="B57" s="10"/>
      <c r="C57" s="177" t="s">
        <v>33</v>
      </c>
      <c r="D57" s="177"/>
      <c r="E57" s="177"/>
      <c r="F57" s="177"/>
      <c r="G57" s="17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>
      <c r="A58" s="114"/>
      <c r="B58" s="10"/>
      <c r="C58" s="177" t="s">
        <v>34</v>
      </c>
      <c r="D58" s="177"/>
      <c r="E58" s="177"/>
      <c r="F58" s="177"/>
      <c r="G58" s="17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>
      <c r="A59" s="114"/>
      <c r="B59" s="10"/>
      <c r="C59" s="177" t="s">
        <v>35</v>
      </c>
      <c r="D59" s="177"/>
      <c r="E59" s="177"/>
      <c r="F59" s="177"/>
      <c r="G59" s="17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>
      <c r="A60" s="114"/>
      <c r="B60" s="10"/>
      <c r="C60" s="177" t="s">
        <v>36</v>
      </c>
      <c r="D60" s="177"/>
      <c r="E60" s="177"/>
      <c r="F60" s="177"/>
      <c r="G60" s="177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>
      <c r="A61" s="114"/>
      <c r="B61" s="10"/>
      <c r="C61" s="177" t="s">
        <v>37</v>
      </c>
      <c r="D61" s="177"/>
      <c r="E61" s="177"/>
      <c r="F61" s="177"/>
      <c r="G61" s="177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>
      <c r="A62" s="114"/>
      <c r="B62" s="10"/>
      <c r="C62" s="177" t="s">
        <v>38</v>
      </c>
      <c r="D62" s="177"/>
      <c r="E62" s="177"/>
      <c r="F62" s="177"/>
      <c r="G62" s="177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>
      <c r="A63" s="114"/>
      <c r="B63" s="10"/>
      <c r="C63" s="177" t="s">
        <v>39</v>
      </c>
      <c r="D63" s="177"/>
      <c r="E63" s="177"/>
      <c r="F63" s="177"/>
      <c r="G63" s="177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>
      <c r="A64" s="114"/>
      <c r="B64" s="10"/>
      <c r="C64" s="172" t="s">
        <v>131</v>
      </c>
      <c r="D64" s="172"/>
      <c r="E64" s="172"/>
      <c r="F64" s="172"/>
      <c r="G64" s="17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1025">
      <c r="A65" s="114"/>
      <c r="B65" s="10"/>
      <c r="C65" s="172" t="s">
        <v>40</v>
      </c>
      <c r="D65" s="172"/>
      <c r="E65" s="172"/>
      <c r="F65" s="172"/>
      <c r="G65" s="172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1025">
      <c r="A66" s="173"/>
      <c r="B66" s="173"/>
      <c r="C66" s="173"/>
      <c r="D66" s="173"/>
      <c r="E66" s="173"/>
      <c r="F66" s="173"/>
      <c r="G66" s="17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1025" ht="18" customHeight="1">
      <c r="A67" s="219" t="s">
        <v>41</v>
      </c>
      <c r="B67" s="219"/>
      <c r="C67" s="219"/>
      <c r="D67" s="219"/>
      <c r="E67" s="219"/>
      <c r="F67" s="126"/>
      <c r="G67" s="12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1025" ht="15" customHeight="1">
      <c r="A68" s="220"/>
      <c r="B68" s="220"/>
      <c r="C68" s="220"/>
      <c r="D68" s="220"/>
      <c r="E68" s="220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1025" s="8" customFormat="1" ht="15" customHeight="1">
      <c r="A69" s="221"/>
      <c r="B69" s="221"/>
      <c r="C69" s="221"/>
      <c r="D69" s="221"/>
      <c r="E69" s="221"/>
      <c r="F69" s="221"/>
      <c r="G69" s="22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</row>
    <row r="70" spans="1:1025">
      <c r="A70" s="144" t="s">
        <v>42</v>
      </c>
      <c r="B70" s="144"/>
      <c r="C70" s="144"/>
      <c r="D70" s="144"/>
      <c r="E70" s="13"/>
      <c r="F70" s="177" t="s">
        <v>43</v>
      </c>
      <c r="G70" s="177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1025">
      <c r="A71" s="144"/>
      <c r="B71" s="144"/>
      <c r="C71" s="144"/>
      <c r="D71" s="144"/>
      <c r="E71" s="13"/>
      <c r="F71" s="177" t="s">
        <v>44</v>
      </c>
      <c r="G71" s="177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1025" ht="15" customHeight="1">
      <c r="A72" s="144"/>
      <c r="B72" s="144"/>
      <c r="C72" s="144"/>
      <c r="D72" s="144"/>
      <c r="E72" s="13"/>
      <c r="F72" s="177" t="s">
        <v>45</v>
      </c>
      <c r="G72" s="177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1025" ht="15" customHeight="1">
      <c r="A73" s="144"/>
      <c r="B73" s="144"/>
      <c r="C73" s="144"/>
      <c r="D73" s="144"/>
      <c r="E73" s="13"/>
      <c r="F73" s="177" t="s">
        <v>46</v>
      </c>
      <c r="G73" s="17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1025" ht="15" customHeight="1">
      <c r="A74" s="122"/>
      <c r="B74" s="122"/>
      <c r="C74"/>
      <c r="D74" s="9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1025" ht="15" customHeight="1">
      <c r="A75" s="219" t="s">
        <v>47</v>
      </c>
      <c r="B75" s="219"/>
      <c r="C75" s="219"/>
      <c r="D75" s="219"/>
      <c r="E75" s="219"/>
      <c r="F75" s="126"/>
      <c r="G75" s="12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1025">
      <c r="A76" s="220"/>
      <c r="B76" s="220"/>
      <c r="C76" s="220"/>
      <c r="D76" s="220"/>
      <c r="E76" s="220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1025" ht="15.75">
      <c r="A77" s="114" t="s">
        <v>133</v>
      </c>
      <c r="B77" s="114"/>
      <c r="C77" s="114"/>
      <c r="D77" s="24"/>
      <c r="E77" s="177" t="s">
        <v>48</v>
      </c>
      <c r="F77" s="177"/>
      <c r="G77" s="17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1025" ht="15.75">
      <c r="A78" s="114"/>
      <c r="B78" s="114"/>
      <c r="C78" s="114"/>
      <c r="D78" s="24"/>
      <c r="E78" s="177" t="s">
        <v>49</v>
      </c>
      <c r="F78" s="177"/>
      <c r="G78" s="17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1025" ht="15" customHeight="1">
      <c r="A79" s="114"/>
      <c r="B79" s="114"/>
      <c r="C79" s="114"/>
      <c r="D79" s="24"/>
      <c r="E79" s="177" t="s">
        <v>50</v>
      </c>
      <c r="F79" s="177"/>
      <c r="G79" s="177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1025" ht="15" customHeight="1">
      <c r="A80" s="114"/>
      <c r="B80" s="114"/>
      <c r="C80" s="114"/>
      <c r="D80" s="24"/>
      <c r="E80" s="177" t="s">
        <v>51</v>
      </c>
      <c r="F80" s="177"/>
      <c r="G80" s="177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1025" ht="15" customHeight="1">
      <c r="A81" s="114"/>
      <c r="B81" s="114"/>
      <c r="C81" s="114"/>
      <c r="D81" s="24"/>
      <c r="E81" s="13"/>
      <c r="F81" s="202" t="s">
        <v>303</v>
      </c>
      <c r="G81" s="20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1025" ht="15" customHeight="1">
      <c r="A82" s="122"/>
      <c r="B82" s="122"/>
      <c r="C82"/>
      <c r="D82" s="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1025" ht="15" customHeight="1">
      <c r="A83" s="218" t="s">
        <v>52</v>
      </c>
      <c r="B83" s="218"/>
      <c r="C83" s="218"/>
      <c r="D83" s="218"/>
      <c r="E83" s="218"/>
      <c r="F83" s="126"/>
      <c r="G83" s="12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1025" s="8" customFormat="1" ht="15" customHeight="1">
      <c r="A84" s="180"/>
      <c r="B84" s="180"/>
      <c r="C84" s="180"/>
      <c r="D84" s="180"/>
      <c r="E84" s="180"/>
      <c r="F84" s="25"/>
      <c r="G84" s="2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</row>
    <row r="85" spans="1:1025">
      <c r="A85" s="122"/>
      <c r="B85" s="122"/>
      <c r="C85"/>
      <c r="D85" s="9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1025">
      <c r="A86" s="176" t="s">
        <v>134</v>
      </c>
      <c r="B86" s="176"/>
      <c r="C86" s="176"/>
      <c r="D86" s="176"/>
      <c r="E86" s="10"/>
      <c r="F86" s="201" t="s">
        <v>53</v>
      </c>
      <c r="G86" s="201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1025">
      <c r="A87" s="176"/>
      <c r="B87" s="176"/>
      <c r="C87" s="176"/>
      <c r="D87" s="176"/>
      <c r="E87" s="10"/>
      <c r="F87" s="201" t="s">
        <v>54</v>
      </c>
      <c r="G87" s="201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1025" ht="15" customHeight="1">
      <c r="A88" s="122"/>
      <c r="B88" s="122"/>
      <c r="C88"/>
      <c r="D88" s="9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1025" ht="23.25" customHeight="1">
      <c r="A89" s="198" t="s">
        <v>55</v>
      </c>
      <c r="B89" s="198"/>
      <c r="C89" s="198"/>
      <c r="D89" s="198"/>
      <c r="E89" s="198"/>
      <c r="F89" s="126"/>
      <c r="G89" s="12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1025">
      <c r="A90" s="174"/>
      <c r="B90" s="174"/>
      <c r="C90" s="37"/>
      <c r="D90" s="38"/>
      <c r="E90" s="3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1025" ht="22.5" customHeight="1">
      <c r="A91" s="144" t="s">
        <v>56</v>
      </c>
      <c r="B91" s="144"/>
      <c r="C91" s="144"/>
      <c r="D91" s="144"/>
      <c r="E91" s="144"/>
      <c r="F91" s="199"/>
      <c r="G91" s="20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1025">
      <c r="A92" s="122"/>
      <c r="B92" s="122"/>
      <c r="C92"/>
      <c r="D92" s="9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1025" ht="22.5" customHeight="1">
      <c r="A93" s="144" t="s">
        <v>57</v>
      </c>
      <c r="B93" s="144"/>
      <c r="C93" s="144"/>
      <c r="D93" s="144"/>
      <c r="E93" s="14"/>
      <c r="F93" s="172" t="s">
        <v>58</v>
      </c>
      <c r="G93" s="172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1025" ht="25.5" customHeight="1">
      <c r="A94" s="144"/>
      <c r="B94" s="144"/>
      <c r="C94" s="144"/>
      <c r="D94" s="144"/>
      <c r="E94" s="14"/>
      <c r="F94" s="172" t="s">
        <v>59</v>
      </c>
      <c r="G94" s="172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1025" ht="26.25" customHeight="1">
      <c r="A95" s="144"/>
      <c r="B95" s="144"/>
      <c r="C95" s="144"/>
      <c r="D95" s="144"/>
      <c r="E95" s="14"/>
      <c r="F95" s="172" t="s">
        <v>60</v>
      </c>
      <c r="G95" s="172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1025" ht="22.5" customHeight="1">
      <c r="A96" s="122"/>
      <c r="B96" s="122"/>
      <c r="C96"/>
      <c r="D96" s="9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1025" ht="22.5" customHeight="1">
      <c r="A97" s="114" t="s">
        <v>135</v>
      </c>
      <c r="B97" s="114"/>
      <c r="C97" s="114"/>
      <c r="D97" s="10"/>
      <c r="E97" s="177" t="s">
        <v>61</v>
      </c>
      <c r="F97" s="177"/>
      <c r="G97" s="17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1025" ht="21" customHeight="1">
      <c r="A98" s="114"/>
      <c r="B98" s="114"/>
      <c r="C98" s="114"/>
      <c r="D98" s="10"/>
      <c r="E98" s="177" t="s">
        <v>62</v>
      </c>
      <c r="F98" s="177"/>
      <c r="G98" s="17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1025" ht="18.75" customHeight="1">
      <c r="A99" s="114"/>
      <c r="B99" s="114"/>
      <c r="C99" s="114"/>
      <c r="D99" s="10"/>
      <c r="E99" s="177" t="s">
        <v>63</v>
      </c>
      <c r="F99" s="177"/>
      <c r="G99" s="17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1025" ht="15" customHeight="1">
      <c r="A100" s="122"/>
      <c r="B100" s="122"/>
      <c r="C100"/>
      <c r="D100" s="9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1025" ht="21.75" customHeight="1">
      <c r="A101" s="163" t="s">
        <v>64</v>
      </c>
      <c r="B101" s="164"/>
      <c r="C101" s="164"/>
      <c r="D101" s="165"/>
      <c r="E101" s="10"/>
      <c r="F101" s="172" t="s">
        <v>58</v>
      </c>
      <c r="G101" s="172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1025" ht="25.5" customHeight="1">
      <c r="A102" s="166"/>
      <c r="B102" s="167"/>
      <c r="C102" s="167"/>
      <c r="D102" s="168"/>
      <c r="E102" s="10"/>
      <c r="F102" s="172" t="s">
        <v>59</v>
      </c>
      <c r="G102" s="172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1025" ht="23.25" customHeight="1">
      <c r="A103" s="169"/>
      <c r="B103" s="170"/>
      <c r="C103" s="170"/>
      <c r="D103" s="171"/>
      <c r="E103" s="10"/>
      <c r="F103" s="172" t="s">
        <v>65</v>
      </c>
      <c r="G103" s="172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1025" ht="22.5" customHeight="1">
      <c r="A104" s="122"/>
      <c r="B104" s="122"/>
      <c r="C104"/>
      <c r="D104" s="9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1025" ht="22.5" customHeight="1">
      <c r="A105" s="114" t="s">
        <v>136</v>
      </c>
      <c r="B105" s="114"/>
      <c r="C105" s="114"/>
      <c r="D105" s="10"/>
      <c r="E105" s="172" t="s">
        <v>61</v>
      </c>
      <c r="F105" s="172"/>
      <c r="G105" s="17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1025" ht="22.5" customHeight="1">
      <c r="A106" s="114"/>
      <c r="B106" s="114"/>
      <c r="C106" s="114"/>
      <c r="D106" s="10"/>
      <c r="E106" s="172" t="s">
        <v>62</v>
      </c>
      <c r="F106" s="172"/>
      <c r="G106" s="172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1025" ht="22.5" customHeight="1">
      <c r="A107" s="114"/>
      <c r="B107" s="114"/>
      <c r="C107" s="114"/>
      <c r="D107" s="10"/>
      <c r="E107" s="172" t="s">
        <v>63</v>
      </c>
      <c r="F107" s="172"/>
      <c r="G107" s="172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1025" ht="15" customHeight="1">
      <c r="A108" s="122"/>
      <c r="B108" s="122"/>
      <c r="C108"/>
      <c r="D108" s="9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1025" ht="15" customHeight="1">
      <c r="A109" s="114" t="s">
        <v>66</v>
      </c>
      <c r="B109" s="114"/>
      <c r="C109" s="114"/>
      <c r="D109" s="114"/>
      <c r="E109" s="114"/>
      <c r="F109" s="126"/>
      <c r="G109" s="12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1025" s="8" customFormat="1" ht="15" customHeight="1">
      <c r="A110" s="114"/>
      <c r="B110" s="114"/>
      <c r="C110" s="114"/>
      <c r="D110" s="114"/>
      <c r="E110" s="114"/>
      <c r="F110" s="126"/>
      <c r="G110" s="12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1"/>
    </row>
    <row r="111" spans="1:1025">
      <c r="A111" s="122"/>
      <c r="B111" s="122"/>
      <c r="C111"/>
      <c r="D111" s="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1025" ht="34.5" customHeight="1">
      <c r="A112" s="176" t="s">
        <v>67</v>
      </c>
      <c r="B112" s="176"/>
      <c r="C112" s="176"/>
      <c r="D112" s="176"/>
      <c r="E112" s="175" t="s">
        <v>68</v>
      </c>
      <c r="F112" s="175"/>
      <c r="G112" s="17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25.5" customHeight="1">
      <c r="A113" s="176"/>
      <c r="B113" s="176"/>
      <c r="C113" s="176"/>
      <c r="D113" s="176"/>
      <c r="E113" s="175" t="s">
        <v>69</v>
      </c>
      <c r="F113" s="175"/>
      <c r="G113" s="17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26.25" customHeight="1">
      <c r="A114" s="176"/>
      <c r="B114" s="176"/>
      <c r="C114" s="176"/>
      <c r="D114" s="176"/>
      <c r="E114" s="175" t="s">
        <v>70</v>
      </c>
      <c r="F114" s="175"/>
      <c r="G114" s="17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5" customHeight="1">
      <c r="A115" s="122"/>
      <c r="B115" s="122"/>
      <c r="C115"/>
      <c r="D115" s="2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5.75" customHeight="1">
      <c r="A116" s="180" t="s">
        <v>71</v>
      </c>
      <c r="B116" s="180"/>
      <c r="C116" s="180"/>
      <c r="D116" s="180"/>
      <c r="E116" s="18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23.25" customHeight="1">
      <c r="A117" s="181"/>
      <c r="B117" s="181"/>
      <c r="C117" s="181"/>
      <c r="D117" s="181"/>
      <c r="E117" s="18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8" customFormat="1" ht="15" customHeight="1"/>
    <row r="119" spans="1:30" ht="33" customHeight="1">
      <c r="A119" s="114" t="s">
        <v>72</v>
      </c>
      <c r="B119" s="114"/>
      <c r="C119" s="114"/>
      <c r="D119" s="114"/>
      <c r="E119" s="114"/>
      <c r="F119" s="10"/>
      <c r="G119" s="1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>
      <c r="A120"/>
      <c r="B120"/>
      <c r="C120"/>
      <c r="D120" s="9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31.5" customHeight="1">
      <c r="A121" s="114" t="s">
        <v>73</v>
      </c>
      <c r="B121" s="114"/>
      <c r="C121" s="114"/>
      <c r="D121" s="114"/>
      <c r="E121" s="114"/>
      <c r="F121" s="10"/>
      <c r="G121" s="1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>
      <c r="A122" s="173"/>
      <c r="B122" s="173"/>
      <c r="C122" s="173"/>
      <c r="D122" s="173"/>
      <c r="E122" s="173"/>
      <c r="F122" s="173"/>
      <c r="G122" s="173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32.25" customHeight="1">
      <c r="A123" s="114" t="s">
        <v>74</v>
      </c>
      <c r="B123" s="114"/>
      <c r="C123" s="114"/>
      <c r="D123" s="114"/>
      <c r="E123" s="172" t="s">
        <v>75</v>
      </c>
      <c r="F123" s="172"/>
      <c r="G123" s="172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25.5" customHeight="1">
      <c r="A124" s="114"/>
      <c r="B124" s="114"/>
      <c r="C124" s="114"/>
      <c r="D124" s="114"/>
      <c r="E124" s="172" t="s">
        <v>76</v>
      </c>
      <c r="F124" s="172"/>
      <c r="G124" s="172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26.25" customHeight="1">
      <c r="A125" s="114"/>
      <c r="B125" s="114"/>
      <c r="C125" s="114"/>
      <c r="D125" s="114"/>
      <c r="E125" s="172" t="s">
        <v>77</v>
      </c>
      <c r="F125" s="172"/>
      <c r="G125" s="172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22.5" customHeight="1">
      <c r="A126" s="122"/>
      <c r="B126" s="122"/>
      <c r="C126"/>
      <c r="D126" s="9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22.5" customHeight="1">
      <c r="A127" s="176" t="s">
        <v>78</v>
      </c>
      <c r="B127" s="176"/>
      <c r="C127" s="176"/>
      <c r="D127" s="176"/>
      <c r="E127" s="175" t="s">
        <v>79</v>
      </c>
      <c r="F127" s="175"/>
      <c r="G127" s="17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25.5" customHeight="1">
      <c r="A128" s="176"/>
      <c r="B128" s="176"/>
      <c r="C128" s="176"/>
      <c r="D128" s="176"/>
      <c r="E128" s="175" t="s">
        <v>80</v>
      </c>
      <c r="F128" s="175"/>
      <c r="G128" s="17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26.25" customHeight="1">
      <c r="A129" s="176"/>
      <c r="B129" s="176"/>
      <c r="C129" s="176"/>
      <c r="D129" s="176"/>
      <c r="E129" s="175" t="s">
        <v>81</v>
      </c>
      <c r="F129" s="175"/>
      <c r="G129" s="17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22.5" customHeight="1">
      <c r="A130" s="5"/>
      <c r="B130"/>
      <c r="D130" s="9"/>
      <c r="E13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22.5" customHeight="1">
      <c r="A131" s="192" t="s">
        <v>82</v>
      </c>
      <c r="B131" s="193"/>
      <c r="C131" s="193"/>
      <c r="D131" s="194"/>
      <c r="E131" s="23" t="s">
        <v>291</v>
      </c>
      <c r="F131" s="33" t="s">
        <v>150</v>
      </c>
      <c r="G131" s="34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>
      <c r="A132" s="195"/>
      <c r="B132" s="196"/>
      <c r="C132" s="196"/>
      <c r="D132" s="197"/>
      <c r="E132" s="23" t="s">
        <v>79</v>
      </c>
      <c r="F132" s="35"/>
      <c r="G132" s="3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8.75" customHeight="1">
      <c r="A133"/>
      <c r="B133"/>
      <c r="C133"/>
      <c r="D133" s="9"/>
      <c r="E133" s="6"/>
      <c r="F133" s="6"/>
      <c r="G133" s="6"/>
      <c r="H133" s="6"/>
      <c r="I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5" customHeight="1">
      <c r="A134" s="162" t="s">
        <v>137</v>
      </c>
      <c r="B134" s="10"/>
      <c r="C134" s="191" t="s">
        <v>83</v>
      </c>
      <c r="D134" s="191"/>
      <c r="E134" s="191"/>
      <c r="F134" s="191"/>
      <c r="G134" s="19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5" customHeight="1">
      <c r="A135" s="162"/>
      <c r="B135" s="10"/>
      <c r="C135" s="191" t="s">
        <v>84</v>
      </c>
      <c r="D135" s="191"/>
      <c r="E135" s="191"/>
      <c r="F135" s="191"/>
      <c r="G135" s="19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>
      <c r="A136" s="162"/>
      <c r="B136" s="10"/>
      <c r="C136" s="177" t="s">
        <v>85</v>
      </c>
      <c r="D136" s="177"/>
      <c r="E136" s="177"/>
      <c r="F136" s="177"/>
      <c r="G136" s="17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8" customHeight="1">
      <c r="A137" s="162"/>
      <c r="B137" s="10"/>
      <c r="C137" s="177" t="s">
        <v>86</v>
      </c>
      <c r="D137" s="177"/>
      <c r="E137" s="177"/>
      <c r="F137" s="177"/>
      <c r="G137" s="17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8" customHeight="1">
      <c r="A138" s="162"/>
      <c r="B138" s="10"/>
      <c r="C138" s="177" t="s">
        <v>87</v>
      </c>
      <c r="D138" s="177"/>
      <c r="E138" s="177"/>
      <c r="F138" s="177"/>
      <c r="G138" s="17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8" customHeight="1">
      <c r="A139" s="162"/>
      <c r="B139" s="10"/>
      <c r="C139" s="177" t="s">
        <v>88</v>
      </c>
      <c r="D139" s="177"/>
      <c r="E139" s="177"/>
      <c r="F139" s="177"/>
      <c r="G139" s="177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8" customHeight="1">
      <c r="A140" s="162"/>
      <c r="B140" s="10"/>
      <c r="C140" s="177" t="s">
        <v>138</v>
      </c>
      <c r="D140" s="177"/>
      <c r="E140" s="177"/>
      <c r="F140" s="177"/>
      <c r="G140" s="17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8" customHeight="1">
      <c r="A141" s="162"/>
      <c r="B141" s="10"/>
      <c r="C141" s="177" t="s">
        <v>25</v>
      </c>
      <c r="D141" s="177"/>
      <c r="E141" s="177"/>
      <c r="F141" s="177"/>
      <c r="G141" s="17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>
      <c r="A142" s="122"/>
      <c r="B142" s="122"/>
      <c r="C142"/>
      <c r="D142" s="9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23.25" customHeight="1">
      <c r="A143" s="114" t="s">
        <v>139</v>
      </c>
      <c r="B143" s="190" t="s">
        <v>276</v>
      </c>
      <c r="C143" s="182"/>
      <c r="D143" s="182"/>
      <c r="E143" s="6"/>
      <c r="F143" s="6"/>
      <c r="G143" s="1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23.25" customHeight="1">
      <c r="A144" s="114"/>
      <c r="B144" s="190" t="s">
        <v>275</v>
      </c>
      <c r="C144" s="182"/>
      <c r="D144" s="182"/>
      <c r="E144" s="6"/>
      <c r="F144" s="6"/>
      <c r="G144" s="1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1025" ht="23.25" customHeight="1">
      <c r="A145" s="114"/>
      <c r="B145" s="190" t="s">
        <v>292</v>
      </c>
      <c r="C145" s="182"/>
      <c r="D145" s="182"/>
      <c r="E145" s="6"/>
      <c r="F145" s="6"/>
      <c r="G145" s="1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1025" ht="25.5" customHeight="1">
      <c r="A146" s="122"/>
      <c r="B146" s="122"/>
      <c r="C146"/>
      <c r="D146" s="9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1025" ht="22.5" customHeight="1">
      <c r="A147" s="114" t="s">
        <v>140</v>
      </c>
      <c r="B147" s="10"/>
      <c r="C147" s="177" t="s">
        <v>89</v>
      </c>
      <c r="D147" s="177"/>
      <c r="E147" s="177"/>
      <c r="F147" s="177"/>
      <c r="G147" s="17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1025" ht="22.5" customHeight="1">
      <c r="A148" s="114"/>
      <c r="B148" s="10"/>
      <c r="C148" s="177" t="s">
        <v>90</v>
      </c>
      <c r="D148" s="177"/>
      <c r="E148" s="177"/>
      <c r="F148" s="177"/>
      <c r="G148" s="17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1025" ht="22.5" customHeight="1">
      <c r="A149" s="114"/>
      <c r="B149" s="10"/>
      <c r="C149" s="177" t="s">
        <v>91</v>
      </c>
      <c r="D149" s="177"/>
      <c r="E149" s="177"/>
      <c r="F149" s="177"/>
      <c r="G149" s="177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1025" ht="22.5" customHeight="1">
      <c r="A150" s="114"/>
      <c r="B150" s="10"/>
      <c r="C150" s="177" t="s">
        <v>92</v>
      </c>
      <c r="D150" s="177"/>
      <c r="E150" s="177"/>
      <c r="F150" s="177"/>
      <c r="G150" s="177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1025">
      <c r="A151" s="122"/>
      <c r="B151" s="122"/>
      <c r="C151"/>
      <c r="D151" s="9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1025" ht="15.75" customHeight="1">
      <c r="A152" s="178" t="s">
        <v>93</v>
      </c>
      <c r="B152" s="178"/>
      <c r="C152" s="178"/>
      <c r="D152" s="178"/>
      <c r="E152" s="17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1025" s="8" customFormat="1" ht="15.75" customHeight="1">
      <c r="A153" s="178"/>
      <c r="B153" s="178"/>
      <c r="C153" s="178"/>
      <c r="D153" s="178"/>
      <c r="E153" s="17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  <c r="AMK153" s="1"/>
    </row>
    <row r="154" spans="1:1025">
      <c r="A154" s="182"/>
      <c r="B154" s="182"/>
      <c r="C154"/>
      <c r="D154" s="9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1025" ht="15.75" customHeight="1">
      <c r="A155" s="176" t="s">
        <v>94</v>
      </c>
      <c r="B155" s="176"/>
      <c r="C155" s="176"/>
      <c r="D155" s="176"/>
      <c r="E155" s="176"/>
      <c r="F155" s="10"/>
      <c r="G155" s="1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1025" s="8" customFormat="1" ht="15.75" customHeight="1">
      <c r="A156" s="176"/>
      <c r="B156" s="176"/>
      <c r="C156" s="176"/>
      <c r="D156" s="176"/>
      <c r="E156" s="176"/>
      <c r="F156" s="10"/>
      <c r="G156" s="1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</row>
    <row r="157" spans="1:1025" ht="14.25" customHeight="1">
      <c r="A157" s="122"/>
      <c r="B157" s="122"/>
      <c r="C157"/>
      <c r="D157" s="9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1025" ht="15.75" customHeight="1">
      <c r="A158" s="176" t="s">
        <v>95</v>
      </c>
      <c r="B158" s="176"/>
      <c r="C158" s="176"/>
      <c r="D158" s="176"/>
      <c r="E158" s="176"/>
      <c r="F158" s="10"/>
      <c r="G158" s="1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1025" s="8" customFormat="1" ht="15.75" customHeight="1">
      <c r="A159" s="176"/>
      <c r="B159" s="176"/>
      <c r="C159" s="176"/>
      <c r="D159" s="176"/>
      <c r="E159" s="176"/>
      <c r="F159" s="10"/>
      <c r="G159" s="1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  <c r="AMK159" s="1"/>
    </row>
    <row r="160" spans="1:1025" ht="15" customHeight="1">
      <c r="A160" s="124"/>
      <c r="B160" s="124"/>
      <c r="C160" s="124"/>
      <c r="D160" s="124"/>
      <c r="E160" s="124"/>
      <c r="F160" s="124"/>
      <c r="G160" s="124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1025" ht="15.75">
      <c r="A161" s="189" t="s">
        <v>141</v>
      </c>
      <c r="B161" s="189"/>
      <c r="C161" s="189"/>
      <c r="D161" s="189"/>
      <c r="E161" s="189"/>
      <c r="F161" s="189"/>
      <c r="G161" s="189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1025" ht="22.5" customHeight="1">
      <c r="A162" s="146" t="s">
        <v>285</v>
      </c>
      <c r="B162" s="146"/>
      <c r="C162" s="146"/>
      <c r="D162" s="146"/>
      <c r="E162" s="146"/>
      <c r="F162" s="146"/>
      <c r="G162" s="14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1025" ht="22.5" customHeight="1">
      <c r="A163" s="188" t="s">
        <v>286</v>
      </c>
      <c r="B163" s="188"/>
      <c r="C163" s="188"/>
      <c r="D163" s="188"/>
      <c r="E163" s="188"/>
      <c r="F163" s="188"/>
      <c r="G163" s="18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1025" ht="22.5" customHeight="1">
      <c r="A164" s="188" t="s">
        <v>287</v>
      </c>
      <c r="B164" s="188"/>
      <c r="C164" s="188"/>
      <c r="D164" s="188"/>
      <c r="E164" s="188"/>
      <c r="F164" s="188"/>
      <c r="G164" s="188"/>
      <c r="H164" s="12"/>
      <c r="I164" s="12"/>
      <c r="J164" s="12"/>
      <c r="K164" s="12"/>
      <c r="L164" s="12"/>
      <c r="M164" s="12"/>
      <c r="N164" s="12"/>
      <c r="O164" s="1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1025" ht="30" customHeight="1">
      <c r="A165" s="29" t="s">
        <v>281</v>
      </c>
      <c r="B165" s="29" t="s">
        <v>282</v>
      </c>
      <c r="C165" s="29" t="s">
        <v>283</v>
      </c>
      <c r="D165" s="29" t="s">
        <v>284</v>
      </c>
      <c r="E165" s="30" t="s">
        <v>288</v>
      </c>
      <c r="F165" s="29" t="s">
        <v>289</v>
      </c>
      <c r="G165" s="29" t="s">
        <v>290</v>
      </c>
      <c r="H165" s="12"/>
      <c r="I165" s="12"/>
      <c r="J165" s="12"/>
      <c r="K165" s="12"/>
      <c r="L165" s="12"/>
      <c r="M165" s="12"/>
      <c r="N165" s="12"/>
      <c r="O165" s="1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1025" ht="26.25" customHeight="1">
      <c r="A166" s="11"/>
      <c r="B166" s="49"/>
      <c r="C166" s="11"/>
      <c r="D166" s="49"/>
      <c r="E166" s="31"/>
      <c r="F166" s="48"/>
      <c r="G166" s="10"/>
      <c r="H166" s="12"/>
      <c r="I166" s="12"/>
      <c r="J166" s="12"/>
      <c r="K166" s="12"/>
      <c r="L166" s="12"/>
      <c r="M166" s="12"/>
      <c r="N166" s="12"/>
      <c r="O166" s="1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1025" s="8" customFormat="1" ht="30" customHeight="1">
      <c r="A167" s="127"/>
      <c r="B167" s="127"/>
      <c r="C167" s="127"/>
      <c r="D167" s="127"/>
      <c r="E167" s="127"/>
      <c r="F167" s="127"/>
      <c r="G167" s="127"/>
      <c r="H167" s="12"/>
      <c r="I167" s="12"/>
      <c r="J167" s="12"/>
      <c r="K167" s="12"/>
      <c r="L167" s="12"/>
      <c r="M167" s="12"/>
      <c r="N167" s="12"/>
      <c r="O167" s="1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</row>
    <row r="168" spans="1:1025" s="8" customFormat="1" ht="21.75" customHeight="1">
      <c r="A168" s="29" t="s">
        <v>281</v>
      </c>
      <c r="B168" s="29" t="s">
        <v>282</v>
      </c>
      <c r="C168" s="29" t="s">
        <v>283</v>
      </c>
      <c r="D168" s="29" t="s">
        <v>284</v>
      </c>
      <c r="E168" s="30" t="s">
        <v>288</v>
      </c>
      <c r="F168" s="29" t="s">
        <v>289</v>
      </c>
      <c r="G168" s="29" t="s">
        <v>290</v>
      </c>
      <c r="H168" s="12"/>
      <c r="I168" s="12"/>
      <c r="J168" s="12"/>
      <c r="K168" s="12"/>
      <c r="L168" s="12"/>
      <c r="M168" s="12"/>
      <c r="N168" s="12"/>
      <c r="O168" s="1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  <c r="AMK168" s="1"/>
    </row>
    <row r="169" spans="1:1025" s="8" customFormat="1" ht="25.5" customHeight="1">
      <c r="A169" s="11"/>
      <c r="B169" s="49"/>
      <c r="C169" s="11"/>
      <c r="D169" s="49"/>
      <c r="E169" s="31"/>
      <c r="F169" s="48"/>
      <c r="G169" s="1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  <c r="AMK169" s="1"/>
    </row>
    <row r="170" spans="1:1025" s="8" customFormat="1" ht="27.75" customHeight="1">
      <c r="A170" s="127"/>
      <c r="B170" s="127"/>
      <c r="C170" s="127"/>
      <c r="D170" s="127"/>
      <c r="E170" s="127"/>
      <c r="F170" s="127"/>
      <c r="G170" s="12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  <c r="AMK170" s="1"/>
    </row>
    <row r="171" spans="1:1025" s="8" customFormat="1" ht="21.75" customHeight="1">
      <c r="A171" s="29" t="s">
        <v>281</v>
      </c>
      <c r="B171" s="29" t="s">
        <v>282</v>
      </c>
      <c r="C171" s="29" t="s">
        <v>283</v>
      </c>
      <c r="D171" s="29" t="s">
        <v>284</v>
      </c>
      <c r="E171" s="30" t="s">
        <v>288</v>
      </c>
      <c r="F171" s="29" t="s">
        <v>289</v>
      </c>
      <c r="G171" s="29" t="s">
        <v>290</v>
      </c>
      <c r="H171" s="12"/>
      <c r="I171" s="12"/>
      <c r="J171" s="12"/>
      <c r="K171" s="12"/>
      <c r="L171" s="12"/>
      <c r="M171" s="12"/>
      <c r="N171" s="12"/>
      <c r="O171" s="1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  <c r="AMK171" s="1"/>
    </row>
    <row r="172" spans="1:1025" s="8" customFormat="1" ht="27" customHeight="1">
      <c r="A172" s="11"/>
      <c r="B172" s="49"/>
      <c r="C172" s="11"/>
      <c r="D172" s="49"/>
      <c r="E172" s="31"/>
      <c r="F172" s="48"/>
      <c r="G172" s="1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  <c r="AMK172" s="1"/>
    </row>
    <row r="173" spans="1:1025" s="8" customFormat="1" ht="26.25" customHeight="1">
      <c r="A173" s="128"/>
      <c r="B173" s="129"/>
      <c r="C173" s="129"/>
      <c r="D173" s="129"/>
      <c r="E173" s="129"/>
      <c r="F173" s="129"/>
      <c r="G173" s="129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  <c r="AMK173" s="1"/>
    </row>
    <row r="174" spans="1:1025" s="8" customFormat="1" ht="21.75" customHeight="1">
      <c r="A174" s="125" t="s">
        <v>96</v>
      </c>
      <c r="B174" s="125"/>
      <c r="C174" s="125"/>
      <c r="D174" s="125"/>
      <c r="E174" s="125"/>
      <c r="F174" s="126"/>
      <c r="G174" s="126"/>
      <c r="H174" s="12"/>
      <c r="I174" s="12"/>
      <c r="J174" s="12"/>
      <c r="K174" s="12"/>
      <c r="M174" s="12"/>
      <c r="N174" s="12"/>
      <c r="O174" s="1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  <c r="AMK174" s="1"/>
    </row>
    <row r="175" spans="1:1025" s="8" customFormat="1" ht="22.5" customHeight="1">
      <c r="A175" s="125"/>
      <c r="B175" s="125"/>
      <c r="C175" s="125"/>
      <c r="D175" s="125"/>
      <c r="E175" s="125"/>
      <c r="F175" s="126"/>
      <c r="G175" s="126"/>
      <c r="H175" s="6"/>
      <c r="I175" s="6"/>
      <c r="J175" s="6"/>
      <c r="K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  <c r="AMK175" s="1"/>
    </row>
    <row r="176" spans="1:1025" s="8" customFormat="1" ht="15" customHeight="1">
      <c r="A176" s="43"/>
      <c r="B176" s="43"/>
      <c r="C176" s="43"/>
      <c r="D176" s="43"/>
      <c r="E176" s="43"/>
      <c r="F176" s="6"/>
      <c r="G176" s="6"/>
      <c r="H176" s="6"/>
      <c r="I176" s="6"/>
      <c r="J176" s="6"/>
      <c r="K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  <c r="AMK176" s="1"/>
    </row>
    <row r="177" spans="1:1025" s="8" customFormat="1" ht="11.25" customHeight="1">
      <c r="A177" s="146" t="s">
        <v>149</v>
      </c>
      <c r="B177" s="146"/>
      <c r="C177" s="146"/>
      <c r="D177" s="146"/>
      <c r="E177" s="146"/>
      <c r="F177" s="146"/>
      <c r="G177" s="146"/>
      <c r="H177" s="6"/>
      <c r="I177" s="6"/>
      <c r="J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  <c r="AMK177" s="1"/>
    </row>
    <row r="178" spans="1:1025" ht="14.25" customHeight="1">
      <c r="A178" s="146"/>
      <c r="B178" s="146"/>
      <c r="C178" s="146"/>
      <c r="D178" s="146"/>
      <c r="E178" s="146"/>
      <c r="F178" s="146"/>
      <c r="G178" s="146"/>
      <c r="H178" s="6"/>
      <c r="I178" s="6"/>
      <c r="J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1025" ht="15" customHeight="1">
      <c r="A179" s="146"/>
      <c r="B179" s="146"/>
      <c r="C179" s="146"/>
      <c r="D179" s="146"/>
      <c r="E179" s="146"/>
      <c r="F179" s="146"/>
      <c r="G179" s="146"/>
      <c r="H179" s="6"/>
      <c r="I179" s="6"/>
      <c r="J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1025" ht="36.75" customHeight="1">
      <c r="A180" s="110" t="s">
        <v>293</v>
      </c>
      <c r="B180" s="147" t="s">
        <v>294</v>
      </c>
      <c r="C180" s="51"/>
      <c r="D180" s="149" t="s">
        <v>295</v>
      </c>
      <c r="E180" s="110" t="s">
        <v>296</v>
      </c>
      <c r="F180" s="110"/>
      <c r="G180" s="110"/>
      <c r="H180" s="6"/>
      <c r="I180" s="6"/>
      <c r="J180" s="6"/>
      <c r="K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1025" s="8" customFormat="1" ht="4.5" hidden="1" customHeight="1">
      <c r="A181" s="111"/>
      <c r="B181" s="148"/>
      <c r="C181" s="50"/>
      <c r="D181" s="150"/>
      <c r="E181" s="111"/>
      <c r="F181" s="111"/>
      <c r="G181" s="111"/>
      <c r="H181" s="6"/>
      <c r="I181" s="6"/>
      <c r="J181" s="6"/>
      <c r="K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  <c r="AMK181" s="1"/>
    </row>
    <row r="182" spans="1:1025" s="8" customFormat="1" ht="15.75">
      <c r="A182" s="52"/>
      <c r="B182" s="26"/>
      <c r="C182" s="53"/>
      <c r="D182" s="54"/>
      <c r="E182" s="55"/>
      <c r="F182" s="55"/>
      <c r="G182" s="56"/>
      <c r="H182" s="6"/>
      <c r="I182" s="6"/>
      <c r="J182" s="6"/>
      <c r="K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</row>
    <row r="183" spans="1:1025" s="8" customFormat="1" ht="15.75" customHeight="1">
      <c r="A183" s="112" t="s">
        <v>97</v>
      </c>
      <c r="B183" s="112"/>
      <c r="C183" s="112"/>
      <c r="D183" s="112"/>
      <c r="E183" s="112"/>
      <c r="F183" s="112"/>
      <c r="G183" s="112"/>
      <c r="H183" s="6"/>
      <c r="I183" s="6"/>
      <c r="J183" s="6"/>
      <c r="K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  <c r="AMK183" s="1"/>
    </row>
    <row r="184" spans="1:1025" s="8" customFormat="1" ht="15.75" customHeight="1">
      <c r="A184" s="113"/>
      <c r="B184" s="113"/>
      <c r="C184" s="113"/>
      <c r="D184" s="113"/>
      <c r="E184" s="113"/>
      <c r="F184" s="113"/>
      <c r="G184" s="113"/>
      <c r="H184" s="6"/>
      <c r="I184" s="6"/>
      <c r="K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  <c r="AMK184" s="1"/>
    </row>
    <row r="185" spans="1:1025" s="8" customFormat="1" ht="15.75">
      <c r="A185" s="118"/>
      <c r="B185" s="119"/>
      <c r="C185" s="119"/>
      <c r="D185" s="7"/>
      <c r="E185" s="6"/>
      <c r="F185" s="6"/>
      <c r="G185" s="6"/>
      <c r="H185" s="6"/>
      <c r="I185" s="6"/>
      <c r="J185" s="6"/>
      <c r="K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  <c r="AMK185" s="1"/>
    </row>
    <row r="186" spans="1:1025" s="8" customFormat="1" ht="22.5" customHeight="1">
      <c r="A186" s="44" t="s">
        <v>98</v>
      </c>
      <c r="B186" s="44" t="s">
        <v>99</v>
      </c>
      <c r="C186" s="11"/>
      <c r="D186" s="45"/>
      <c r="E186" s="45" t="s">
        <v>100</v>
      </c>
      <c r="F186" s="10"/>
      <c r="G186" s="10"/>
      <c r="H186" s="6"/>
      <c r="I186" s="6"/>
      <c r="J186" s="6"/>
      <c r="K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  <c r="AMK186" s="1"/>
    </row>
    <row r="187" spans="1:1025" s="8" customFormat="1" ht="22.5" customHeight="1">
      <c r="A187" s="44" t="s">
        <v>101</v>
      </c>
      <c r="B187" s="46" t="s">
        <v>102</v>
      </c>
      <c r="C187" s="11"/>
      <c r="D187" s="45"/>
      <c r="E187" s="45" t="s">
        <v>103</v>
      </c>
      <c r="F187" s="10"/>
      <c r="G187" s="10"/>
      <c r="H187" s="6"/>
      <c r="I187" s="6"/>
      <c r="J187" s="6"/>
      <c r="K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  <c r="AMK187" s="1"/>
    </row>
    <row r="188" spans="1:1025" s="8" customFormat="1">
      <c r="A188" s="120"/>
      <c r="B188" s="120"/>
      <c r="C188" s="120"/>
      <c r="H188" s="6"/>
      <c r="I188" s="6"/>
      <c r="J188" s="6"/>
      <c r="K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  <c r="AMK188" s="1"/>
    </row>
    <row r="189" spans="1:1025" s="8" customFormat="1" ht="15" customHeight="1">
      <c r="A189" s="114" t="s">
        <v>104</v>
      </c>
      <c r="B189" s="114"/>
      <c r="C189" s="114"/>
      <c r="D189" s="114"/>
      <c r="E189" s="114"/>
      <c r="F189" s="114"/>
      <c r="G189" s="114"/>
      <c r="H189" s="6"/>
      <c r="I189" s="6"/>
      <c r="J189" s="6"/>
      <c r="K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</row>
    <row r="190" spans="1:1025" ht="15" customHeight="1">
      <c r="A190" s="114"/>
      <c r="B190" s="114"/>
      <c r="C190" s="114"/>
      <c r="D190" s="114"/>
      <c r="E190" s="114"/>
      <c r="F190" s="114"/>
      <c r="G190" s="114"/>
      <c r="H190" s="6"/>
      <c r="I190" s="6"/>
      <c r="J190" s="6"/>
      <c r="K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AMG190"/>
      <c r="AMH190"/>
      <c r="AMI190"/>
      <c r="AMJ190"/>
      <c r="AMK190"/>
    </row>
    <row r="191" spans="1:1025" ht="21.95" customHeight="1">
      <c r="A191" s="47" t="s">
        <v>105</v>
      </c>
      <c r="B191" s="28" t="s">
        <v>110</v>
      </c>
      <c r="E191" s="32" t="s">
        <v>297</v>
      </c>
      <c r="G191" s="42"/>
      <c r="H191" s="6"/>
      <c r="I191" s="6"/>
      <c r="J191" s="6"/>
      <c r="K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AMG191"/>
      <c r="AMH191"/>
      <c r="AMI191"/>
      <c r="AMJ191"/>
      <c r="AMK191"/>
    </row>
    <row r="192" spans="1:1025" ht="21.95" customHeight="1">
      <c r="A192" s="13" t="s">
        <v>106</v>
      </c>
      <c r="B192" s="10" t="s">
        <v>113</v>
      </c>
      <c r="E192" s="10" t="s">
        <v>114</v>
      </c>
      <c r="F192" s="96"/>
      <c r="G192" s="137"/>
      <c r="H192" s="6"/>
      <c r="I192" s="6"/>
      <c r="J192" s="6"/>
      <c r="K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AMG192"/>
      <c r="AMH192"/>
      <c r="AMI192"/>
      <c r="AMJ192"/>
      <c r="AMK192"/>
    </row>
    <row r="193" spans="1:1025" ht="21.95" customHeight="1">
      <c r="A193" s="13" t="s">
        <v>107</v>
      </c>
      <c r="B193" s="10" t="s">
        <v>111</v>
      </c>
      <c r="E193" s="10" t="s">
        <v>115</v>
      </c>
      <c r="G193" s="42"/>
      <c r="H193" s="6"/>
      <c r="I193" s="6"/>
      <c r="J193" s="6"/>
      <c r="K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AMG193"/>
      <c r="AMH193"/>
      <c r="AMI193"/>
      <c r="AMJ193"/>
      <c r="AMK193"/>
    </row>
    <row r="194" spans="1:1025" ht="21.95" customHeight="1">
      <c r="A194" s="13" t="s">
        <v>108</v>
      </c>
      <c r="B194" s="10" t="s">
        <v>112</v>
      </c>
      <c r="E194" s="10" t="s">
        <v>154</v>
      </c>
      <c r="G194" s="42"/>
      <c r="H194" s="6"/>
      <c r="I194" s="6"/>
      <c r="J194" s="6"/>
      <c r="K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AMG194"/>
      <c r="AMH194"/>
      <c r="AMI194"/>
      <c r="AMJ194"/>
      <c r="AMK194"/>
    </row>
    <row r="195" spans="1:1025" ht="21.95" customHeight="1">
      <c r="A195" s="10" t="s">
        <v>109</v>
      </c>
      <c r="B195" s="42"/>
      <c r="C195" s="42"/>
      <c r="G195" s="42"/>
      <c r="H195" s="6"/>
      <c r="I195" s="6"/>
      <c r="J195" s="6"/>
      <c r="K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AMG195"/>
      <c r="AMH195"/>
      <c r="AMI195"/>
      <c r="AMJ195"/>
      <c r="AMK195"/>
    </row>
    <row r="196" spans="1:1025" ht="21.95" customHeight="1"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AMG196"/>
      <c r="AMH196"/>
      <c r="AMI196"/>
      <c r="AMJ196"/>
      <c r="AMK196"/>
    </row>
    <row r="197" spans="1:1025" ht="21.95" customHeight="1">
      <c r="A197" s="114" t="s">
        <v>116</v>
      </c>
      <c r="B197" s="114"/>
      <c r="C197" s="114"/>
      <c r="D197" s="114"/>
      <c r="E197" s="114"/>
      <c r="F197" s="114"/>
      <c r="G197" s="114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AMG197"/>
      <c r="AMH197"/>
      <c r="AMI197"/>
      <c r="AMJ197"/>
      <c r="AMK197"/>
    </row>
    <row r="198" spans="1:1025" ht="21.95" customHeight="1">
      <c r="A198" s="114"/>
      <c r="B198" s="114"/>
      <c r="C198" s="114"/>
      <c r="D198" s="114"/>
      <c r="E198" s="114"/>
      <c r="F198" s="114"/>
      <c r="G198" s="114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AMG198"/>
      <c r="AMH198"/>
      <c r="AMI198"/>
      <c r="AMJ198"/>
      <c r="AMK198"/>
    </row>
    <row r="199" spans="1:1025" ht="21.95" customHeight="1">
      <c r="A199" s="8"/>
      <c r="B199" s="8"/>
      <c r="C199" s="8"/>
      <c r="D199" s="8"/>
      <c r="E199" s="8"/>
      <c r="F199" s="8"/>
      <c r="G199" s="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AMG199"/>
      <c r="AMH199"/>
      <c r="AMI199"/>
      <c r="AMJ199"/>
      <c r="AMK199"/>
    </row>
    <row r="200" spans="1:1025" ht="21.95" customHeight="1">
      <c r="A200" s="144" t="s">
        <v>298</v>
      </c>
      <c r="B200" s="144"/>
      <c r="C200" s="144"/>
      <c r="D200" s="145" t="s">
        <v>299</v>
      </c>
      <c r="E200" s="145"/>
      <c r="F200" s="145"/>
      <c r="G200" s="145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AMG200"/>
      <c r="AMH200"/>
      <c r="AMI200"/>
      <c r="AMJ200"/>
      <c r="AMK200"/>
    </row>
    <row r="201" spans="1:1025" ht="21.95" customHeight="1">
      <c r="A201" s="138"/>
      <c r="B201" s="139"/>
      <c r="C201" s="140"/>
      <c r="D201" s="138"/>
      <c r="E201" s="139"/>
      <c r="F201" s="139"/>
      <c r="G201" s="14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AMG201"/>
      <c r="AMH201"/>
      <c r="AMI201"/>
      <c r="AMJ201"/>
      <c r="AMK201"/>
    </row>
    <row r="202" spans="1:1025" ht="21.95" customHeight="1">
      <c r="A202" s="141"/>
      <c r="B202" s="142"/>
      <c r="C202" s="143"/>
      <c r="D202" s="141"/>
      <c r="E202" s="142"/>
      <c r="F202" s="142"/>
      <c r="G202" s="143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AMG202"/>
      <c r="AMH202"/>
      <c r="AMI202"/>
      <c r="AMJ202"/>
      <c r="AMK202"/>
    </row>
    <row r="203" spans="1:1025" ht="21.95" customHeight="1">
      <c r="A203" s="8"/>
      <c r="B203" s="8"/>
      <c r="C203" s="8"/>
      <c r="D203" s="8"/>
      <c r="E203" s="8"/>
      <c r="F203" s="8"/>
      <c r="G203" s="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AMG203"/>
      <c r="AMH203"/>
      <c r="AMI203"/>
      <c r="AMJ203"/>
      <c r="AMK203"/>
    </row>
    <row r="204" spans="1:1025" ht="33.75" customHeight="1">
      <c r="A204" s="135" t="s">
        <v>300</v>
      </c>
      <c r="B204" s="136"/>
      <c r="C204" s="133" t="s">
        <v>301</v>
      </c>
      <c r="D204" s="134"/>
      <c r="E204" s="134"/>
      <c r="F204" s="134"/>
      <c r="G204" s="134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AMG204"/>
      <c r="AMH204"/>
      <c r="AMI204"/>
      <c r="AMJ204"/>
      <c r="AMK204"/>
    </row>
    <row r="205" spans="1:1025" ht="16.5" customHeight="1">
      <c r="A205" s="8"/>
      <c r="B205" s="8"/>
      <c r="C205" s="8"/>
      <c r="D205" s="8"/>
      <c r="E205" s="8"/>
      <c r="F205" s="6"/>
      <c r="G205" s="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AMG205"/>
      <c r="AMH205"/>
      <c r="AMI205"/>
      <c r="AMJ205"/>
      <c r="AMK205"/>
    </row>
    <row r="206" spans="1:1025" s="85" customFormat="1" ht="37.5" customHeight="1">
      <c r="A206" s="95" t="s">
        <v>415</v>
      </c>
      <c r="B206" s="95"/>
      <c r="C206" s="95"/>
      <c r="D206" s="95"/>
      <c r="E206" s="95"/>
      <c r="F206" s="95"/>
      <c r="G206" s="95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</row>
    <row r="207" spans="1:1025" ht="17.25" customHeight="1">
      <c r="A207" s="86"/>
      <c r="B207" s="86"/>
      <c r="C207" s="85"/>
      <c r="D207" s="9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AMG207"/>
      <c r="AMH207"/>
      <c r="AMI207"/>
      <c r="AMJ207"/>
      <c r="AMK207"/>
    </row>
    <row r="208" spans="1:1025" ht="15" customHeight="1">
      <c r="A208" s="15" t="s">
        <v>213</v>
      </c>
      <c r="B208" s="130"/>
      <c r="C208" s="131"/>
      <c r="D208" s="131"/>
      <c r="E208" s="131"/>
      <c r="F208" s="131"/>
      <c r="G208" s="131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AMG208"/>
      <c r="AMH208"/>
      <c r="AMI208"/>
      <c r="AMJ208"/>
      <c r="AMK208"/>
    </row>
    <row r="209" spans="1:1025" ht="29.25" customHeight="1">
      <c r="A209" s="105" t="s">
        <v>155</v>
      </c>
      <c r="B209" s="105"/>
      <c r="C209" s="13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AMG209"/>
      <c r="AMH209"/>
      <c r="AMI209"/>
      <c r="AMJ209"/>
      <c r="AMK209"/>
    </row>
    <row r="210" spans="1:1025" ht="28.5" customHeight="1">
      <c r="A210" s="18" t="s">
        <v>214</v>
      </c>
      <c r="B210" s="65" t="s">
        <v>191</v>
      </c>
      <c r="C210" s="107" t="s">
        <v>215</v>
      </c>
      <c r="D210" s="107"/>
      <c r="E210" s="107"/>
      <c r="F210" s="107"/>
      <c r="G210" s="10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AMG210"/>
      <c r="AMH210"/>
      <c r="AMI210"/>
      <c r="AMJ210"/>
      <c r="AMK210"/>
    </row>
    <row r="211" spans="1:1025" ht="21.4" customHeight="1">
      <c r="A211" s="66"/>
      <c r="B211" s="89"/>
      <c r="C211" s="67"/>
      <c r="D211" s="6"/>
      <c r="E211" s="6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AMG211"/>
      <c r="AMH211"/>
      <c r="AMI211"/>
      <c r="AMJ211"/>
      <c r="AMK211"/>
    </row>
    <row r="212" spans="1:1025" ht="29.25" customHeight="1">
      <c r="A212" s="115" t="s">
        <v>367</v>
      </c>
      <c r="B212" s="116"/>
      <c r="C212" s="116"/>
      <c r="D212" s="116"/>
      <c r="E212" s="116"/>
      <c r="F212" s="116"/>
      <c r="G212" s="11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AMG212"/>
      <c r="AMH212"/>
      <c r="AMI212"/>
      <c r="AMJ212"/>
      <c r="AMK212"/>
    </row>
    <row r="213" spans="1:1025" ht="27" customHeight="1">
      <c r="A213" s="18" t="s">
        <v>216</v>
      </c>
      <c r="B213" s="65" t="s">
        <v>191</v>
      </c>
      <c r="C213" s="107" t="s">
        <v>215</v>
      </c>
      <c r="D213" s="107"/>
      <c r="E213" s="107"/>
      <c r="F213" s="107"/>
      <c r="G213" s="10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1025" ht="24.75" customHeight="1">
      <c r="A214" s="69"/>
      <c r="B214" s="90"/>
      <c r="C214" s="69"/>
      <c r="D214" s="6"/>
      <c r="E214" s="70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1025" ht="23.25" customHeight="1">
      <c r="A215" s="106"/>
      <c r="B215" s="106"/>
      <c r="C215" s="106"/>
      <c r="D215" s="106"/>
      <c r="E215" s="106"/>
      <c r="F215" s="106"/>
      <c r="G215" s="10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1025" ht="25.5">
      <c r="A216" s="71" t="s">
        <v>212</v>
      </c>
      <c r="B216" s="72" t="s">
        <v>191</v>
      </c>
      <c r="C216" s="107" t="s">
        <v>215</v>
      </c>
      <c r="D216" s="107"/>
      <c r="E216" s="107"/>
      <c r="F216" s="107"/>
      <c r="G216" s="10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1025" ht="25.5" customHeight="1">
      <c r="A217" s="73"/>
      <c r="B217" s="91"/>
      <c r="C217" s="73"/>
      <c r="D217" s="6"/>
      <c r="E217" s="70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1025" ht="29.85" customHeight="1">
      <c r="A218" s="106"/>
      <c r="B218" s="106"/>
      <c r="C218" s="106"/>
      <c r="D218" s="106"/>
      <c r="E218" s="106"/>
      <c r="F218" s="106"/>
      <c r="G218" s="10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1025" s="8" customFormat="1" ht="31.5" customHeight="1">
      <c r="A219" s="121"/>
      <c r="B219" s="121"/>
      <c r="C219" s="108" t="s">
        <v>209</v>
      </c>
      <c r="D219" s="109"/>
      <c r="E219" s="109"/>
      <c r="F219" s="109"/>
      <c r="G219" s="109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  <c r="AMK219" s="1"/>
    </row>
    <row r="220" spans="1:1025" s="8" customFormat="1" ht="25.5" customHeight="1">
      <c r="A220" s="123"/>
      <c r="B220" s="123"/>
      <c r="C220" s="123"/>
      <c r="D220" s="123"/>
      <c r="E220" s="123"/>
      <c r="F220" s="123"/>
      <c r="G220" s="12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  <c r="AMK220" s="1"/>
    </row>
    <row r="221" spans="1:1025" s="8" customFormat="1" ht="27" customHeight="1">
      <c r="A221" s="105" t="s">
        <v>210</v>
      </c>
      <c r="B221" s="105"/>
      <c r="C221" s="105"/>
      <c r="D221" s="10"/>
      <c r="E221" s="10"/>
      <c r="F221" s="10"/>
      <c r="G221" s="1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  <c r="AMK221" s="1"/>
    </row>
    <row r="222" spans="1:1025" s="8" customFormat="1" ht="25.5">
      <c r="A222" s="18" t="s">
        <v>214</v>
      </c>
      <c r="B222" s="65" t="s">
        <v>191</v>
      </c>
      <c r="C222" s="107" t="s">
        <v>215</v>
      </c>
      <c r="D222" s="107"/>
      <c r="E222" s="107"/>
      <c r="F222" s="107"/>
      <c r="G222" s="10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  <c r="AMK222" s="1"/>
    </row>
    <row r="223" spans="1:1025" s="8" customFormat="1" ht="21" customHeight="1">
      <c r="A223" s="19"/>
      <c r="B223" s="88"/>
      <c r="C223" s="156"/>
      <c r="D223" s="156"/>
      <c r="E223" s="156"/>
      <c r="F223" s="156"/>
      <c r="G223" s="15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  <c r="AMK223" s="1"/>
    </row>
    <row r="224" spans="1:1025" s="8" customFormat="1" ht="27" customHeight="1">
      <c r="A224" s="115" t="s">
        <v>367</v>
      </c>
      <c r="B224" s="116"/>
      <c r="C224" s="116"/>
      <c r="D224" s="116"/>
      <c r="E224" s="116"/>
      <c r="F224" s="116"/>
      <c r="G224" s="11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  <c r="AMK224" s="1"/>
    </row>
    <row r="225" spans="1:1025" s="8" customFormat="1" ht="25.5">
      <c r="A225" s="18" t="s">
        <v>216</v>
      </c>
      <c r="B225" s="65" t="s">
        <v>191</v>
      </c>
      <c r="C225" s="107" t="s">
        <v>215</v>
      </c>
      <c r="D225" s="107"/>
      <c r="E225" s="107"/>
      <c r="F225" s="107"/>
      <c r="G225" s="10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  <c r="AMK225" s="1"/>
    </row>
    <row r="226" spans="1:1025" s="8" customFormat="1" ht="25.5" customHeight="1">
      <c r="A226" s="20"/>
      <c r="B226" s="88"/>
      <c r="C226" s="20"/>
      <c r="D226" s="10"/>
      <c r="E226" s="64"/>
      <c r="F226" s="10"/>
      <c r="G226" s="1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  <c r="AMK226" s="1"/>
    </row>
    <row r="227" spans="1:1025" s="8" customFormat="1" ht="21.75" customHeight="1">
      <c r="A227" s="106"/>
      <c r="B227" s="106"/>
      <c r="C227" s="106"/>
      <c r="D227" s="106"/>
      <c r="E227" s="106"/>
      <c r="F227" s="106"/>
      <c r="G227" s="10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  <c r="AMK227" s="1"/>
    </row>
    <row r="228" spans="1:1025" s="8" customFormat="1" ht="32.25" customHeight="1">
      <c r="A228" s="18" t="s">
        <v>212</v>
      </c>
      <c r="B228" s="65" t="s">
        <v>191</v>
      </c>
      <c r="C228" s="107" t="s">
        <v>215</v>
      </c>
      <c r="D228" s="107"/>
      <c r="E228" s="107"/>
      <c r="F228" s="107"/>
      <c r="G228" s="10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  <c r="AMK228" s="1"/>
    </row>
    <row r="229" spans="1:1025" s="8" customFormat="1" ht="27.75" customHeight="1">
      <c r="A229" s="22"/>
      <c r="B229" s="87"/>
      <c r="C229" s="155"/>
      <c r="D229" s="155"/>
      <c r="E229" s="155"/>
      <c r="F229" s="155"/>
      <c r="G229" s="155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  <c r="AMK229" s="1"/>
    </row>
    <row r="230" spans="1:1025" s="8" customFormat="1" ht="29.85" customHeight="1">
      <c r="A230" s="152"/>
      <c r="B230" s="152"/>
      <c r="C230" s="106"/>
      <c r="D230" s="106"/>
      <c r="E230" s="106"/>
      <c r="F230" s="106"/>
      <c r="G230" s="10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  <c r="AMK230" s="1"/>
    </row>
    <row r="231" spans="1:1025" s="8" customFormat="1" ht="31.5" customHeight="1">
      <c r="A231" s="121"/>
      <c r="B231" s="157"/>
      <c r="C231" s="153" t="s">
        <v>209</v>
      </c>
      <c r="D231" s="154"/>
      <c r="E231" s="154"/>
      <c r="F231" s="154"/>
      <c r="G231" s="154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  <c r="AMK231" s="1"/>
    </row>
    <row r="232" spans="1:1025" s="8" customFormat="1" ht="25.5" customHeight="1">
      <c r="A232" s="94"/>
      <c r="B232" s="94"/>
      <c r="C232" s="94"/>
      <c r="D232" s="94"/>
      <c r="E232" s="94"/>
      <c r="F232" s="94"/>
      <c r="G232" s="94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  <c r="AMK232" s="1"/>
    </row>
    <row r="233" spans="1:1025" s="8" customFormat="1" ht="27" customHeight="1">
      <c r="A233" s="158" t="s">
        <v>211</v>
      </c>
      <c r="B233" s="158"/>
      <c r="C233" s="15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  <c r="AMK233" s="1"/>
    </row>
    <row r="234" spans="1:1025" s="8" customFormat="1" ht="25.5">
      <c r="A234" s="18" t="s">
        <v>214</v>
      </c>
      <c r="B234" s="65" t="s">
        <v>191</v>
      </c>
      <c r="C234" s="107" t="s">
        <v>215</v>
      </c>
      <c r="D234" s="107"/>
      <c r="E234" s="107"/>
      <c r="F234" s="107"/>
      <c r="G234" s="10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  <c r="AMK234" s="1"/>
    </row>
    <row r="235" spans="1:1025" s="8" customFormat="1" ht="21" customHeight="1">
      <c r="A235" s="19"/>
      <c r="B235" s="88"/>
      <c r="C235" s="156"/>
      <c r="D235" s="156"/>
      <c r="E235" s="156"/>
      <c r="F235" s="156"/>
      <c r="G235" s="15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  <c r="AMK235" s="1"/>
    </row>
    <row r="236" spans="1:1025" s="8" customFormat="1" ht="27" customHeight="1">
      <c r="A236" s="115" t="s">
        <v>367</v>
      </c>
      <c r="B236" s="116"/>
      <c r="C236" s="116"/>
      <c r="D236" s="116"/>
      <c r="E236" s="116"/>
      <c r="F236" s="116"/>
      <c r="G236" s="11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  <c r="AMK236" s="1"/>
    </row>
    <row r="237" spans="1:1025" s="8" customFormat="1" ht="25.5">
      <c r="A237" s="18" t="s">
        <v>216</v>
      </c>
      <c r="B237" s="65" t="s">
        <v>191</v>
      </c>
      <c r="C237" s="107" t="s">
        <v>215</v>
      </c>
      <c r="D237" s="107"/>
      <c r="E237" s="107"/>
      <c r="F237" s="107"/>
      <c r="G237" s="10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  <c r="AMK237" s="1"/>
    </row>
    <row r="238" spans="1:1025" s="8" customFormat="1" ht="25.5" customHeight="1">
      <c r="A238" s="20"/>
      <c r="B238" s="88"/>
      <c r="C238" s="20"/>
      <c r="D238" s="10"/>
      <c r="E238" s="64"/>
      <c r="F238" s="10"/>
      <c r="G238" s="10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  <c r="AMK238" s="1"/>
    </row>
    <row r="239" spans="1:1025" s="8" customFormat="1" ht="21.75" customHeight="1">
      <c r="A239" s="106"/>
      <c r="B239" s="106"/>
      <c r="C239" s="106"/>
      <c r="D239" s="106"/>
      <c r="E239" s="106"/>
      <c r="F239" s="106"/>
      <c r="G239" s="10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  <c r="AMK239" s="1"/>
    </row>
    <row r="240" spans="1:1025" s="8" customFormat="1" ht="32.25" customHeight="1">
      <c r="A240" s="18" t="s">
        <v>212</v>
      </c>
      <c r="B240" s="65" t="s">
        <v>191</v>
      </c>
      <c r="C240" s="107" t="s">
        <v>215</v>
      </c>
      <c r="D240" s="107"/>
      <c r="E240" s="107"/>
      <c r="F240" s="107"/>
      <c r="G240" s="10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  <c r="AMK240" s="1"/>
    </row>
    <row r="241" spans="1:1025" s="8" customFormat="1" ht="27" customHeight="1">
      <c r="A241" s="22"/>
      <c r="B241" s="87"/>
      <c r="C241" s="155"/>
      <c r="D241" s="155"/>
      <c r="E241" s="155"/>
      <c r="F241" s="155"/>
      <c r="G241" s="155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  <c r="AMK241" s="1"/>
    </row>
    <row r="242" spans="1:1025" s="8" customFormat="1" ht="29.85" customHeight="1">
      <c r="A242" s="106"/>
      <c r="B242" s="106"/>
      <c r="C242" s="106"/>
      <c r="D242" s="106"/>
      <c r="E242" s="106"/>
      <c r="F242" s="106"/>
      <c r="G242" s="10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  <c r="AMK242" s="1"/>
    </row>
    <row r="243" spans="1:1025" ht="31.5" customHeight="1">
      <c r="A243" s="121"/>
      <c r="B243" s="157"/>
      <c r="C243" s="159" t="s">
        <v>209</v>
      </c>
      <c r="D243" s="160"/>
      <c r="E243" s="160"/>
      <c r="F243" s="160"/>
      <c r="G243" s="160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1025" s="8" customFormat="1" ht="25.5" customHeight="1">
      <c r="A244" s="151"/>
      <c r="B244" s="121"/>
      <c r="C244" s="121"/>
      <c r="D244" s="121"/>
      <c r="E244" s="121"/>
      <c r="F244" s="121"/>
      <c r="G244" s="121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  <c r="AMK244" s="1"/>
    </row>
    <row r="245" spans="1:1025" s="8" customFormat="1" ht="27" customHeight="1">
      <c r="A245" s="161" t="s">
        <v>117</v>
      </c>
      <c r="B245" s="161"/>
      <c r="C245" s="161"/>
      <c r="D245" s="161"/>
      <c r="E245" s="161"/>
      <c r="F245" s="161"/>
      <c r="G245" s="161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  <c r="AMK245" s="1"/>
    </row>
    <row r="246" spans="1:1025" s="8" customFormat="1" ht="30.75" customHeight="1">
      <c r="A246" s="186">
        <f>'Planilha Upload'!G66</f>
        <v>1.75</v>
      </c>
      <c r="B246" s="186"/>
      <c r="C246" s="186"/>
      <c r="D246" s="186"/>
      <c r="E246" s="186"/>
      <c r="F246" s="186"/>
      <c r="G246" s="18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  <c r="AMK246" s="1"/>
    </row>
    <row r="247" spans="1:1025" s="8" customFormat="1" ht="11.25" customHeight="1">
      <c r="A247" s="94"/>
      <c r="B247" s="94"/>
      <c r="C247" s="94"/>
      <c r="D247" s="94"/>
      <c r="E247" s="94"/>
      <c r="F247" s="94"/>
      <c r="G247" s="94"/>
      <c r="H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  <c r="AMK247" s="1"/>
    </row>
    <row r="248" spans="1:1025" s="8" customFormat="1" ht="20.25" customHeight="1">
      <c r="A248" s="185" t="s">
        <v>118</v>
      </c>
      <c r="B248" s="185"/>
      <c r="C248" s="185"/>
      <c r="D248" s="185"/>
      <c r="E248" s="185"/>
      <c r="F248" s="185"/>
      <c r="G248" s="185"/>
      <c r="H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  <c r="AMK248" s="1"/>
    </row>
    <row r="249" spans="1:1025" s="8" customFormat="1" ht="21.75" customHeight="1">
      <c r="A249" s="183" t="s">
        <v>119</v>
      </c>
      <c r="B249" s="183"/>
      <c r="C249" s="183"/>
      <c r="D249" s="183"/>
      <c r="E249" s="183"/>
      <c r="F249" s="183"/>
      <c r="G249" s="183"/>
      <c r="H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  <c r="AMK249" s="1"/>
    </row>
    <row r="250" spans="1:1025" s="8" customFormat="1" ht="20.25" customHeight="1">
      <c r="A250" s="184" t="s">
        <v>120</v>
      </c>
      <c r="B250" s="184"/>
      <c r="C250" s="184"/>
      <c r="D250" s="184"/>
      <c r="E250" s="184"/>
      <c r="F250" s="184"/>
      <c r="G250" s="184"/>
      <c r="H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  <c r="AMK250" s="1"/>
    </row>
    <row r="251" spans="1:1025" s="8" customFormat="1" ht="19.5" customHeight="1">
      <c r="A251" s="179" t="s">
        <v>121</v>
      </c>
      <c r="B251" s="179"/>
      <c r="C251" s="179"/>
      <c r="D251" s="179"/>
      <c r="E251" s="179"/>
      <c r="F251" s="179"/>
      <c r="G251" s="179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  <c r="AMK251" s="1"/>
    </row>
    <row r="252" spans="1:1025" ht="25.5" customHeight="1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1025" ht="22.35" customHeight="1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1025" ht="26.25" customHeight="1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1025" ht="17.25" customHeight="1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1025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4:30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4:30" ht="25.5" customHeight="1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4:30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4:30" ht="25.5" customHeight="1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4:30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4:30" ht="21.75" customHeight="1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4:30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4:30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4:30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4:30" ht="21.75" customHeight="1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4:30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4:30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4:30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4:30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4:30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4:30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4:30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4:30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4:30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4:30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4:30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4:30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4:30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4:30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4:30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4:30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4:30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4:30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4:30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4:30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4:30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4:30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4:30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4:30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4:30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4:30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4:30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4:30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4:30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4:30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4:30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4:30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4:30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4:30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4:30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4:30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4:30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4:30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4:30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4:30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4:30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4:30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4:30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4:30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4:30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4:30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4:30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4:30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4:30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4:30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4:30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4:30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4:30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4:30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4:30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4:30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4:30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4:30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4:30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4:30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4:30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4:30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4:30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4:30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4:30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4:30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4:30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4:30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4:30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4:30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4:30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4:30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4:30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4:30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4:30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4:30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4:30"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4:30"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4:30"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4:30"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4:30"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4:30"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4:30"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4:30"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4:30"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4:30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</sheetData>
  <mergeCells count="244">
    <mergeCell ref="A158:E159"/>
    <mergeCell ref="A9:G9"/>
    <mergeCell ref="A7:G7"/>
    <mergeCell ref="A6:G6"/>
    <mergeCell ref="A4:G4"/>
    <mergeCell ref="A3:G3"/>
    <mergeCell ref="A83:E84"/>
    <mergeCell ref="A67:E68"/>
    <mergeCell ref="A69:G69"/>
    <mergeCell ref="A75:E76"/>
    <mergeCell ref="A28:E29"/>
    <mergeCell ref="F28:G29"/>
    <mergeCell ref="A11:G11"/>
    <mergeCell ref="A12:G12"/>
    <mergeCell ref="A13:G13"/>
    <mergeCell ref="A14:G14"/>
    <mergeCell ref="A15:G15"/>
    <mergeCell ref="A16:G16"/>
    <mergeCell ref="A17:G17"/>
    <mergeCell ref="A18:G18"/>
    <mergeCell ref="E19:G19"/>
    <mergeCell ref="C19:D19"/>
    <mergeCell ref="A20:D20"/>
    <mergeCell ref="A21:D21"/>
    <mergeCell ref="A22:D22"/>
    <mergeCell ref="A24:G24"/>
    <mergeCell ref="E20:G20"/>
    <mergeCell ref="E21:G21"/>
    <mergeCell ref="E22:G22"/>
    <mergeCell ref="A23:D23"/>
    <mergeCell ref="E23:G23"/>
    <mergeCell ref="C61:G61"/>
    <mergeCell ref="C57:G57"/>
    <mergeCell ref="C58:G58"/>
    <mergeCell ref="C59:G59"/>
    <mergeCell ref="C30:G30"/>
    <mergeCell ref="C31:G31"/>
    <mergeCell ref="C32:G32"/>
    <mergeCell ref="C33:G33"/>
    <mergeCell ref="C34:G34"/>
    <mergeCell ref="C35:G35"/>
    <mergeCell ref="C36:G36"/>
    <mergeCell ref="A27:G27"/>
    <mergeCell ref="A26:G26"/>
    <mergeCell ref="A30:A36"/>
    <mergeCell ref="A51:A65"/>
    <mergeCell ref="A37:B37"/>
    <mergeCell ref="C53:G53"/>
    <mergeCell ref="C54:G54"/>
    <mergeCell ref="C55:G55"/>
    <mergeCell ref="C56:G56"/>
    <mergeCell ref="F75:G75"/>
    <mergeCell ref="F70:G70"/>
    <mergeCell ref="F71:G71"/>
    <mergeCell ref="F72:G72"/>
    <mergeCell ref="F73:G73"/>
    <mergeCell ref="C62:G62"/>
    <mergeCell ref="C63:G63"/>
    <mergeCell ref="F91:G91"/>
    <mergeCell ref="F86:G86"/>
    <mergeCell ref="F87:G87"/>
    <mergeCell ref="A86:D87"/>
    <mergeCell ref="A77:C81"/>
    <mergeCell ref="E77:G77"/>
    <mergeCell ref="E78:G78"/>
    <mergeCell ref="E79:G79"/>
    <mergeCell ref="E80:G80"/>
    <mergeCell ref="F81:G81"/>
    <mergeCell ref="A19:B19"/>
    <mergeCell ref="A164:G164"/>
    <mergeCell ref="A163:G163"/>
    <mergeCell ref="A162:G162"/>
    <mergeCell ref="A161:G161"/>
    <mergeCell ref="B143:D143"/>
    <mergeCell ref="B144:D144"/>
    <mergeCell ref="B145:D145"/>
    <mergeCell ref="C134:G134"/>
    <mergeCell ref="C135:G135"/>
    <mergeCell ref="C136:G136"/>
    <mergeCell ref="C137:G137"/>
    <mergeCell ref="C138:G138"/>
    <mergeCell ref="C139:G139"/>
    <mergeCell ref="C140:G140"/>
    <mergeCell ref="C141:G141"/>
    <mergeCell ref="E127:G127"/>
    <mergeCell ref="A127:D129"/>
    <mergeCell ref="A131:D132"/>
    <mergeCell ref="A123:D125"/>
    <mergeCell ref="A119:E119"/>
    <mergeCell ref="A121:E121"/>
    <mergeCell ref="A70:D73"/>
    <mergeCell ref="F67:G67"/>
    <mergeCell ref="A251:G251"/>
    <mergeCell ref="E105:G105"/>
    <mergeCell ref="E128:G128"/>
    <mergeCell ref="E129:G129"/>
    <mergeCell ref="E123:G123"/>
    <mergeCell ref="E124:G124"/>
    <mergeCell ref="E125:G125"/>
    <mergeCell ref="E106:G106"/>
    <mergeCell ref="E107:G107"/>
    <mergeCell ref="A105:C107"/>
    <mergeCell ref="A115:B115"/>
    <mergeCell ref="A126:B126"/>
    <mergeCell ref="A109:E110"/>
    <mergeCell ref="F109:G110"/>
    <mergeCell ref="A116:E117"/>
    <mergeCell ref="C150:G150"/>
    <mergeCell ref="A122:G122"/>
    <mergeCell ref="E112:G112"/>
    <mergeCell ref="A151:B151"/>
    <mergeCell ref="A154:B154"/>
    <mergeCell ref="A249:G249"/>
    <mergeCell ref="A250:G250"/>
    <mergeCell ref="A248:G248"/>
    <mergeCell ref="A246:G246"/>
    <mergeCell ref="E97:G97"/>
    <mergeCell ref="E98:G98"/>
    <mergeCell ref="E99:G99"/>
    <mergeCell ref="A97:C99"/>
    <mergeCell ref="F93:G93"/>
    <mergeCell ref="F94:G94"/>
    <mergeCell ref="F95:G95"/>
    <mergeCell ref="A93:D95"/>
    <mergeCell ref="F101:G101"/>
    <mergeCell ref="F102:G102"/>
    <mergeCell ref="F103:G103"/>
    <mergeCell ref="A157:B157"/>
    <mergeCell ref="E113:G113"/>
    <mergeCell ref="E114:G114"/>
    <mergeCell ref="A112:D114"/>
    <mergeCell ref="A143:A145"/>
    <mergeCell ref="A146:B146"/>
    <mergeCell ref="A147:A150"/>
    <mergeCell ref="C147:G147"/>
    <mergeCell ref="C148:G148"/>
    <mergeCell ref="C149:G149"/>
    <mergeCell ref="A152:E153"/>
    <mergeCell ref="A155:E156"/>
    <mergeCell ref="C64:G64"/>
    <mergeCell ref="C65:G65"/>
    <mergeCell ref="A66:G66"/>
    <mergeCell ref="C38:G38"/>
    <mergeCell ref="C39:G39"/>
    <mergeCell ref="C40:G40"/>
    <mergeCell ref="C41:G41"/>
    <mergeCell ref="A88:B88"/>
    <mergeCell ref="A90:B90"/>
    <mergeCell ref="F83:G83"/>
    <mergeCell ref="A89:E89"/>
    <mergeCell ref="F89:G89"/>
    <mergeCell ref="A74:B74"/>
    <mergeCell ref="C42:G42"/>
    <mergeCell ref="C43:G43"/>
    <mergeCell ref="C44:G44"/>
    <mergeCell ref="C45:G45"/>
    <mergeCell ref="C46:G46"/>
    <mergeCell ref="C47:G47"/>
    <mergeCell ref="C48:G48"/>
    <mergeCell ref="C49:G49"/>
    <mergeCell ref="C60:G60"/>
    <mergeCell ref="C51:G51"/>
    <mergeCell ref="C52:G52"/>
    <mergeCell ref="A92:B92"/>
    <mergeCell ref="A134:A141"/>
    <mergeCell ref="A142:B142"/>
    <mergeCell ref="A96:B96"/>
    <mergeCell ref="A82:B82"/>
    <mergeCell ref="A85:B85"/>
    <mergeCell ref="A104:B104"/>
    <mergeCell ref="A100:B100"/>
    <mergeCell ref="A108:B108"/>
    <mergeCell ref="A111:B111"/>
    <mergeCell ref="A101:D103"/>
    <mergeCell ref="A91:E91"/>
    <mergeCell ref="A247:G247"/>
    <mergeCell ref="A244:G244"/>
    <mergeCell ref="C228:G228"/>
    <mergeCell ref="A230:G230"/>
    <mergeCell ref="C231:G231"/>
    <mergeCell ref="C229:G229"/>
    <mergeCell ref="C223:G223"/>
    <mergeCell ref="C234:G234"/>
    <mergeCell ref="C235:G235"/>
    <mergeCell ref="A236:G236"/>
    <mergeCell ref="A231:B231"/>
    <mergeCell ref="A233:C233"/>
    <mergeCell ref="A224:G224"/>
    <mergeCell ref="C225:G225"/>
    <mergeCell ref="A243:B243"/>
    <mergeCell ref="C240:G240"/>
    <mergeCell ref="C241:G241"/>
    <mergeCell ref="A242:G242"/>
    <mergeCell ref="C243:G243"/>
    <mergeCell ref="A232:G232"/>
    <mergeCell ref="A245:G245"/>
    <mergeCell ref="C222:G222"/>
    <mergeCell ref="C237:G237"/>
    <mergeCell ref="A239:G239"/>
    <mergeCell ref="A220:G220"/>
    <mergeCell ref="A227:G227"/>
    <mergeCell ref="A160:G160"/>
    <mergeCell ref="A174:E175"/>
    <mergeCell ref="F174:G175"/>
    <mergeCell ref="A167:G167"/>
    <mergeCell ref="A170:G170"/>
    <mergeCell ref="A173:G173"/>
    <mergeCell ref="B208:G208"/>
    <mergeCell ref="A209:C209"/>
    <mergeCell ref="C204:G204"/>
    <mergeCell ref="A204:B204"/>
    <mergeCell ref="F192:G192"/>
    <mergeCell ref="A197:G198"/>
    <mergeCell ref="A201:C202"/>
    <mergeCell ref="A200:C200"/>
    <mergeCell ref="D200:G200"/>
    <mergeCell ref="D201:G202"/>
    <mergeCell ref="A177:G179"/>
    <mergeCell ref="B180:B181"/>
    <mergeCell ref="D180:D181"/>
    <mergeCell ref="A10:G10"/>
    <mergeCell ref="A25:G25"/>
    <mergeCell ref="A206:G206"/>
    <mergeCell ref="A8:G8"/>
    <mergeCell ref="A5:G5"/>
    <mergeCell ref="A2:G2"/>
    <mergeCell ref="A1:G1"/>
    <mergeCell ref="A221:C221"/>
    <mergeCell ref="A215:G215"/>
    <mergeCell ref="C216:G216"/>
    <mergeCell ref="A218:G218"/>
    <mergeCell ref="C219:G219"/>
    <mergeCell ref="E180:G181"/>
    <mergeCell ref="A183:G184"/>
    <mergeCell ref="A189:G190"/>
    <mergeCell ref="C210:G210"/>
    <mergeCell ref="C213:G213"/>
    <mergeCell ref="A212:G212"/>
    <mergeCell ref="A185:C185"/>
    <mergeCell ref="A188:C188"/>
    <mergeCell ref="A180:A181"/>
    <mergeCell ref="A219:B219"/>
    <mergeCell ref="A38:A49"/>
    <mergeCell ref="A50:B50"/>
  </mergeCells>
  <conditionalFormatting sqref="A246">
    <cfRule type="cellIs" dxfId="3" priority="1" operator="between">
      <formula>8.51</formula>
      <formula>10</formula>
    </cfRule>
    <cfRule type="cellIs" dxfId="2" priority="2" operator="between">
      <formula>6.51</formula>
      <formula>8.5</formula>
    </cfRule>
    <cfRule type="cellIs" dxfId="1" priority="3" operator="between">
      <formula>4.51</formula>
      <formula>6.5</formula>
    </cfRule>
    <cfRule type="cellIs" dxfId="0" priority="4" operator="lessThan">
      <formula>4.51</formula>
    </cfRule>
  </conditionalFormatting>
  <pageMargins left="0.7" right="0.7" top="0.75" bottom="0.75" header="0.3" footer="0.3"/>
  <pageSetup paperSize="9" orientation="landscape" useFirstPageNumber="1" horizontalDpi="200" verticalDpi="20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AM171"/>
  <sheetViews>
    <sheetView topLeftCell="E43" zoomScale="80" zoomScaleNormal="80" workbookViewId="0">
      <selection activeCell="F83" sqref="F83"/>
    </sheetView>
  </sheetViews>
  <sheetFormatPr defaultRowHeight="12.75"/>
  <cols>
    <col min="1" max="1" width="104.42578125" style="57" customWidth="1"/>
    <col min="2" max="2" width="30.7109375" style="62" customWidth="1"/>
    <col min="3" max="3" width="26.28515625" style="62" bestFit="1" customWidth="1"/>
    <col min="4" max="4" width="11.5703125" style="59"/>
    <col min="6" max="6" width="35" bestFit="1" customWidth="1"/>
    <col min="7" max="7" width="10.140625" customWidth="1"/>
    <col min="8" max="8" width="19.85546875" bestFit="1" customWidth="1"/>
    <col min="9" max="9" width="11.7109375" bestFit="1" customWidth="1"/>
    <col min="10" max="10" width="6" bestFit="1" customWidth="1"/>
    <col min="20" max="30" width="9.140625" customWidth="1"/>
    <col min="31" max="31" width="12.7109375" customWidth="1"/>
    <col min="32" max="38" width="9.140625" customWidth="1"/>
    <col min="39" max="39" width="17.5703125" customWidth="1"/>
    <col min="40" max="1025" width="11.5703125"/>
  </cols>
  <sheetData>
    <row r="1" spans="1:39" s="8" customFormat="1" ht="15">
      <c r="A1" s="60" t="s">
        <v>7</v>
      </c>
      <c r="B1" s="61">
        <f>C1-1</f>
        <v>0</v>
      </c>
      <c r="C1" s="61">
        <v>1</v>
      </c>
      <c r="D1" s="59"/>
      <c r="F1" s="75" t="s">
        <v>368</v>
      </c>
      <c r="G1" s="75"/>
      <c r="H1" s="75"/>
      <c r="I1" s="75"/>
      <c r="J1" s="75"/>
      <c r="AB1" s="27" t="s">
        <v>307</v>
      </c>
      <c r="AC1" s="27" t="s">
        <v>307</v>
      </c>
      <c r="AD1" s="27" t="s">
        <v>307</v>
      </c>
      <c r="AE1" s="27" t="s">
        <v>307</v>
      </c>
    </row>
    <row r="2" spans="1:39" s="8" customFormat="1" ht="15.75">
      <c r="A2" s="60" t="s">
        <v>52</v>
      </c>
      <c r="B2" s="61">
        <f>C2-1</f>
        <v>0</v>
      </c>
      <c r="C2" s="61">
        <v>1</v>
      </c>
      <c r="D2" s="59"/>
      <c r="F2" s="75" t="s">
        <v>369</v>
      </c>
      <c r="G2" s="75"/>
      <c r="H2" s="75"/>
      <c r="I2" s="75"/>
      <c r="J2" s="75"/>
      <c r="U2" s="8" t="s">
        <v>58</v>
      </c>
      <c r="V2" s="8">
        <v>0</v>
      </c>
      <c r="X2" s="2" t="s">
        <v>43</v>
      </c>
      <c r="Y2" s="8">
        <v>1</v>
      </c>
      <c r="Z2" s="8">
        <v>1950</v>
      </c>
      <c r="AB2" s="8" t="s">
        <v>143</v>
      </c>
      <c r="AC2" s="8" t="s">
        <v>145</v>
      </c>
      <c r="AD2" s="8" t="s">
        <v>147</v>
      </c>
      <c r="AE2" s="8" t="s">
        <v>151</v>
      </c>
      <c r="AG2" s="8" t="s">
        <v>156</v>
      </c>
      <c r="AJ2" s="8" t="s">
        <v>196</v>
      </c>
      <c r="AM2" s="17" t="s">
        <v>197</v>
      </c>
    </row>
    <row r="3" spans="1:39" ht="15" customHeight="1">
      <c r="A3" s="60" t="s">
        <v>218</v>
      </c>
      <c r="B3" s="61" t="str">
        <f>IF(C3=TRUE,"TRUE","FALSE")</f>
        <v>FALSE</v>
      </c>
      <c r="C3" s="61" t="b">
        <v>0</v>
      </c>
      <c r="F3" s="75" t="s">
        <v>370</v>
      </c>
      <c r="G3" s="75">
        <v>35</v>
      </c>
      <c r="H3" s="75">
        <f>IF(G3&lt;&gt;35,1,0)</f>
        <v>0</v>
      </c>
      <c r="I3" s="75" t="e">
        <f>VLOOKUP(G3,$N$24:$O$62,2,FALSE)</f>
        <v>#N/A</v>
      </c>
      <c r="J3" s="75" t="e">
        <f>IF(I3=$N$24,1,IF(I3=$N$26,2,IF(I3=$N$38,3,IF(I3=$N$57,4,5))))</f>
        <v>#N/A</v>
      </c>
      <c r="U3" s="8" t="s">
        <v>59</v>
      </c>
      <c r="V3">
        <v>1</v>
      </c>
      <c r="X3" s="3" t="s">
        <v>44</v>
      </c>
      <c r="Y3">
        <v>2</v>
      </c>
      <c r="Z3">
        <v>1951</v>
      </c>
      <c r="AB3" s="8" t="s">
        <v>144</v>
      </c>
      <c r="AC3" s="8" t="s">
        <v>146</v>
      </c>
      <c r="AD3" s="8" t="s">
        <v>148</v>
      </c>
      <c r="AE3" s="8" t="s">
        <v>152</v>
      </c>
      <c r="AG3" s="8" t="s">
        <v>157</v>
      </c>
      <c r="AJ3" s="8" t="s">
        <v>192</v>
      </c>
      <c r="AM3" s="16" t="s">
        <v>198</v>
      </c>
    </row>
    <row r="4" spans="1:39" ht="15" customHeight="1">
      <c r="A4" s="60" t="s">
        <v>217</v>
      </c>
      <c r="B4" s="61" t="str">
        <f>IF(C4=TRUE,"TRUE","FALSE")</f>
        <v>FALSE</v>
      </c>
      <c r="C4" s="61" t="b">
        <v>0</v>
      </c>
      <c r="F4" s="75" t="s">
        <v>371</v>
      </c>
      <c r="G4" s="75">
        <v>35</v>
      </c>
      <c r="H4" s="75">
        <f t="shared" ref="H4:H15" si="0">IF(G4&lt;&gt;35,1,0)</f>
        <v>0</v>
      </c>
      <c r="I4" s="75" t="e">
        <f t="shared" ref="I4:I5" si="1">VLOOKUP(G4,$N$24:$O$62,2,FALSE)</f>
        <v>#N/A</v>
      </c>
      <c r="J4" s="75" t="e">
        <f t="shared" ref="J4:J5" si="2">IF(I4=$N$24,1,IF(I4=$N$26,2,IF(I4=$N$38,3,IF(I4=$N$57,4,5))))</f>
        <v>#N/A</v>
      </c>
      <c r="V4">
        <v>2</v>
      </c>
      <c r="X4" s="3" t="s">
        <v>45</v>
      </c>
      <c r="Y4">
        <v>3</v>
      </c>
      <c r="Z4" s="8">
        <v>1952</v>
      </c>
      <c r="AB4" s="8" t="s">
        <v>142</v>
      </c>
      <c r="AE4" s="8" t="s">
        <v>153</v>
      </c>
      <c r="AG4" s="8" t="s">
        <v>158</v>
      </c>
      <c r="AJ4" s="8" t="s">
        <v>193</v>
      </c>
      <c r="AM4" s="17" t="s">
        <v>199</v>
      </c>
    </row>
    <row r="5" spans="1:39" ht="15" customHeight="1">
      <c r="A5" s="60" t="s">
        <v>55</v>
      </c>
      <c r="B5" s="61">
        <f>IF(C5=1,1,0)</f>
        <v>1</v>
      </c>
      <c r="C5" s="61">
        <v>1</v>
      </c>
      <c r="F5" s="75" t="s">
        <v>372</v>
      </c>
      <c r="G5" s="75">
        <v>35</v>
      </c>
      <c r="H5" s="75">
        <f t="shared" si="0"/>
        <v>0</v>
      </c>
      <c r="I5" s="75" t="e">
        <f t="shared" si="1"/>
        <v>#N/A</v>
      </c>
      <c r="J5" s="75" t="e">
        <f t="shared" si="2"/>
        <v>#N/A</v>
      </c>
      <c r="V5">
        <v>3</v>
      </c>
      <c r="X5" s="4" t="s">
        <v>46</v>
      </c>
      <c r="Y5" s="8">
        <v>4</v>
      </c>
      <c r="Z5" s="8">
        <v>1953</v>
      </c>
      <c r="AG5" s="8" t="s">
        <v>159</v>
      </c>
      <c r="AJ5" s="8" t="s">
        <v>194</v>
      </c>
      <c r="AM5" s="16" t="s">
        <v>200</v>
      </c>
    </row>
    <row r="6" spans="1:39" ht="15" customHeight="1">
      <c r="A6" s="60" t="s">
        <v>67</v>
      </c>
      <c r="B6" s="61">
        <f>IF(C6=1,2,IF(C6=2,1,0))</f>
        <v>0</v>
      </c>
      <c r="C6" s="61">
        <v>0</v>
      </c>
      <c r="F6" s="75"/>
      <c r="G6" s="75"/>
      <c r="H6" s="75"/>
      <c r="I6" s="75"/>
      <c r="J6" s="75"/>
      <c r="V6" s="8">
        <v>4</v>
      </c>
      <c r="Y6" s="8">
        <v>5</v>
      </c>
      <c r="Z6" s="8">
        <v>1954</v>
      </c>
      <c r="AG6" s="8" t="s">
        <v>160</v>
      </c>
      <c r="AJ6" s="8" t="s">
        <v>195</v>
      </c>
      <c r="AM6" s="17" t="s">
        <v>201</v>
      </c>
    </row>
    <row r="7" spans="1:39" ht="15" customHeight="1">
      <c r="A7" s="60" t="s">
        <v>71</v>
      </c>
      <c r="B7" s="61">
        <f>C7-1</f>
        <v>1</v>
      </c>
      <c r="C7" s="61">
        <v>2</v>
      </c>
      <c r="F7" s="75" t="s">
        <v>373</v>
      </c>
      <c r="G7" s="75"/>
      <c r="H7" s="75"/>
      <c r="I7" s="75"/>
      <c r="J7" s="75"/>
      <c r="V7" s="8">
        <v>5</v>
      </c>
      <c r="Y7" s="8">
        <v>6</v>
      </c>
      <c r="Z7" s="8">
        <v>1955</v>
      </c>
      <c r="AG7" s="8" t="s">
        <v>161</v>
      </c>
      <c r="AJ7" s="8" t="s">
        <v>91</v>
      </c>
      <c r="AM7" s="16" t="s">
        <v>202</v>
      </c>
    </row>
    <row r="8" spans="1:39" ht="15" customHeight="1">
      <c r="A8" s="60" t="s">
        <v>78</v>
      </c>
      <c r="B8" s="61">
        <f>IF(C8=1,2,IF(C8=2,1,0))</f>
        <v>0</v>
      </c>
      <c r="C8" s="61">
        <v>0</v>
      </c>
      <c r="F8" s="75" t="s">
        <v>370</v>
      </c>
      <c r="G8" s="75">
        <v>35</v>
      </c>
      <c r="H8" s="75">
        <f>IF(G8&lt;&gt;35,1,0)</f>
        <v>0</v>
      </c>
      <c r="I8" s="75" t="e">
        <f t="shared" ref="I8:I10" si="3">VLOOKUP(G8,$N$24:$O$62,2,FALSE)</f>
        <v>#N/A</v>
      </c>
      <c r="J8" s="75" t="e">
        <f t="shared" ref="J8:J10" si="4">IF(I8=$N$24,1,IF(I8=$N$26,2,IF(I8=$N$38,3,IF(I8=$N$57,4,5))))</f>
        <v>#N/A</v>
      </c>
      <c r="V8" s="8">
        <v>6</v>
      </c>
      <c r="Y8" s="8">
        <v>7</v>
      </c>
      <c r="Z8" s="8">
        <v>1956</v>
      </c>
      <c r="AG8" s="8" t="s">
        <v>162</v>
      </c>
      <c r="AM8" s="17" t="s">
        <v>203</v>
      </c>
    </row>
    <row r="9" spans="1:39" ht="15" customHeight="1">
      <c r="A9" s="60" t="s">
        <v>82</v>
      </c>
      <c r="B9" s="61">
        <f>C9-1</f>
        <v>-1</v>
      </c>
      <c r="C9" s="61">
        <v>0</v>
      </c>
      <c r="F9" s="75" t="s">
        <v>371</v>
      </c>
      <c r="G9" s="75">
        <v>35</v>
      </c>
      <c r="H9" s="75">
        <f t="shared" si="0"/>
        <v>0</v>
      </c>
      <c r="I9" s="75" t="e">
        <f t="shared" si="3"/>
        <v>#N/A</v>
      </c>
      <c r="J9" s="75" t="e">
        <f t="shared" si="4"/>
        <v>#N/A</v>
      </c>
      <c r="V9" s="8">
        <v>7</v>
      </c>
      <c r="Y9" s="8">
        <v>8</v>
      </c>
      <c r="Z9" s="8">
        <v>1957</v>
      </c>
      <c r="AG9" s="8" t="s">
        <v>163</v>
      </c>
      <c r="AM9" s="16" t="s">
        <v>204</v>
      </c>
    </row>
    <row r="10" spans="1:39" ht="15">
      <c r="A10" s="60" t="s">
        <v>225</v>
      </c>
      <c r="B10" s="61">
        <f>C10-1</f>
        <v>0</v>
      </c>
      <c r="C10" s="61">
        <v>1</v>
      </c>
      <c r="F10" s="75" t="s">
        <v>372</v>
      </c>
      <c r="G10" s="75">
        <v>35</v>
      </c>
      <c r="H10" s="75">
        <f t="shared" si="0"/>
        <v>0</v>
      </c>
      <c r="I10" s="75" t="e">
        <f t="shared" si="3"/>
        <v>#N/A</v>
      </c>
      <c r="J10" s="75" t="e">
        <f t="shared" si="4"/>
        <v>#N/A</v>
      </c>
      <c r="V10" s="8">
        <v>8</v>
      </c>
      <c r="Y10" s="8">
        <v>9</v>
      </c>
      <c r="Z10" s="8">
        <v>1958</v>
      </c>
      <c r="AG10" s="8" t="s">
        <v>164</v>
      </c>
      <c r="AM10" s="17" t="s">
        <v>205</v>
      </c>
    </row>
    <row r="11" spans="1:39" ht="15" customHeight="1">
      <c r="A11" s="60" t="s">
        <v>226</v>
      </c>
      <c r="B11" s="61" t="str">
        <f>IF(C11=TRUE,"TRUE","FALSE")</f>
        <v>FALSE</v>
      </c>
      <c r="C11" s="61" t="b">
        <v>0</v>
      </c>
      <c r="F11" s="75"/>
      <c r="G11" s="75"/>
      <c r="H11" s="75"/>
      <c r="I11" s="75"/>
      <c r="J11" s="75"/>
      <c r="V11" s="8">
        <v>9</v>
      </c>
      <c r="Y11" s="8">
        <v>10</v>
      </c>
      <c r="Z11" s="8">
        <v>1959</v>
      </c>
      <c r="AG11" s="8" t="s">
        <v>165</v>
      </c>
      <c r="AM11" s="16" t="s">
        <v>206</v>
      </c>
    </row>
    <row r="12" spans="1:39" ht="15" customHeight="1">
      <c r="A12" s="60" t="s">
        <v>227</v>
      </c>
      <c r="B12" s="61" t="str">
        <f>IF(C12=TRUE,"TRUE","FALSE")</f>
        <v>FALSE</v>
      </c>
      <c r="C12" s="61" t="b">
        <v>0</v>
      </c>
      <c r="F12" s="75" t="s">
        <v>374</v>
      </c>
      <c r="G12" s="75"/>
      <c r="H12" s="75"/>
      <c r="I12" s="75"/>
      <c r="J12" s="75"/>
      <c r="V12" s="8">
        <v>10</v>
      </c>
      <c r="Y12" s="8">
        <v>11</v>
      </c>
      <c r="Z12" s="8">
        <v>1960</v>
      </c>
      <c r="AG12" s="8" t="s">
        <v>166</v>
      </c>
      <c r="AM12" s="17" t="s">
        <v>207</v>
      </c>
    </row>
    <row r="13" spans="1:39" ht="15" customHeight="1">
      <c r="A13" s="60" t="s">
        <v>94</v>
      </c>
      <c r="B13" s="61">
        <f>C13-1</f>
        <v>0</v>
      </c>
      <c r="C13" s="61">
        <v>1</v>
      </c>
      <c r="F13" s="75" t="s">
        <v>370</v>
      </c>
      <c r="G13" s="75">
        <v>35</v>
      </c>
      <c r="H13" s="75">
        <f t="shared" si="0"/>
        <v>0</v>
      </c>
      <c r="I13" s="75" t="e">
        <f t="shared" ref="I13:I15" si="5">VLOOKUP(G13,$N$24:$O$62,2,FALSE)</f>
        <v>#N/A</v>
      </c>
      <c r="J13" s="75" t="e">
        <f t="shared" ref="J13:J15" si="6">IF(I13=$N$24,1,IF(I13=$N$26,2,IF(I13=$N$38,3,IF(I13=$N$57,4,5))))</f>
        <v>#N/A</v>
      </c>
      <c r="V13" s="8">
        <v>11</v>
      </c>
      <c r="Y13" s="8">
        <v>12</v>
      </c>
      <c r="Z13" s="8">
        <v>1961</v>
      </c>
      <c r="AG13" s="8" t="s">
        <v>167</v>
      </c>
      <c r="AM13" s="16" t="s">
        <v>208</v>
      </c>
    </row>
    <row r="14" spans="1:39" ht="15" customHeight="1">
      <c r="A14" s="60" t="s">
        <v>95</v>
      </c>
      <c r="B14" s="61">
        <f>IF(C14=1,1,0)</f>
        <v>1</v>
      </c>
      <c r="C14" s="61">
        <v>1</v>
      </c>
      <c r="F14" s="75" t="s">
        <v>371</v>
      </c>
      <c r="G14" s="75">
        <v>35</v>
      </c>
      <c r="H14" s="75">
        <f t="shared" si="0"/>
        <v>0</v>
      </c>
      <c r="I14" s="75" t="e">
        <f t="shared" si="5"/>
        <v>#N/A</v>
      </c>
      <c r="J14" s="75" t="e">
        <f t="shared" si="6"/>
        <v>#N/A</v>
      </c>
      <c r="V14" s="8">
        <v>12</v>
      </c>
      <c r="Y14" s="8">
        <v>13</v>
      </c>
      <c r="Z14" s="8">
        <v>1962</v>
      </c>
      <c r="AG14" s="8" t="s">
        <v>168</v>
      </c>
    </row>
    <row r="15" spans="1:39" ht="15" customHeight="1">
      <c r="A15" s="60" t="s">
        <v>339</v>
      </c>
      <c r="B15" s="61">
        <f>C15-1</f>
        <v>-1</v>
      </c>
      <c r="C15" s="61">
        <v>0</v>
      </c>
      <c r="F15" s="75" t="s">
        <v>372</v>
      </c>
      <c r="G15" s="75">
        <v>35</v>
      </c>
      <c r="H15" s="75">
        <f t="shared" si="0"/>
        <v>0</v>
      </c>
      <c r="I15" s="75" t="e">
        <f t="shared" si="5"/>
        <v>#N/A</v>
      </c>
      <c r="J15" s="75" t="e">
        <f t="shared" si="6"/>
        <v>#N/A</v>
      </c>
      <c r="V15" s="8">
        <v>13</v>
      </c>
      <c r="Y15" s="8">
        <v>14</v>
      </c>
      <c r="Z15" s="8">
        <v>1963</v>
      </c>
      <c r="AG15" s="8" t="s">
        <v>169</v>
      </c>
    </row>
    <row r="16" spans="1:39" ht="15" customHeight="1">
      <c r="A16" s="60" t="s">
        <v>310</v>
      </c>
      <c r="B16" s="61" t="str">
        <f t="shared" ref="B16" si="7">IF(C16=TRUE,"TRUE","FALSE")</f>
        <v>FALSE</v>
      </c>
      <c r="C16" s="61" t="b">
        <v>0</v>
      </c>
      <c r="F16" s="75" t="s">
        <v>375</v>
      </c>
      <c r="G16" s="75"/>
      <c r="H16" s="75">
        <f>SUM(H3:H15)</f>
        <v>0</v>
      </c>
      <c r="I16" s="75"/>
      <c r="J16" s="75"/>
      <c r="V16" s="8">
        <v>14</v>
      </c>
      <c r="Y16" s="8">
        <v>15</v>
      </c>
      <c r="Z16" s="8">
        <v>1964</v>
      </c>
      <c r="AG16" s="8" t="s">
        <v>170</v>
      </c>
    </row>
    <row r="17" spans="1:33" ht="15" customHeight="1">
      <c r="A17" s="60" t="s">
        <v>312</v>
      </c>
      <c r="B17" s="61" t="str">
        <f t="shared" ref="B17" si="8">IF(C17=TRUE,"TRUE","FALSE")</f>
        <v>FALSE</v>
      </c>
      <c r="C17" s="61" t="b">
        <v>0</v>
      </c>
      <c r="F17" s="74"/>
      <c r="G17" s="74"/>
      <c r="H17" s="74"/>
      <c r="I17" s="74"/>
      <c r="J17" s="74"/>
      <c r="V17" s="8">
        <v>15</v>
      </c>
      <c r="Y17" s="8">
        <v>16</v>
      </c>
      <c r="Z17" s="8">
        <v>1965</v>
      </c>
      <c r="AG17" s="8" t="s">
        <v>171</v>
      </c>
    </row>
    <row r="18" spans="1:33" ht="15" customHeight="1">
      <c r="A18" s="11" t="s">
        <v>233</v>
      </c>
      <c r="B18" s="63" t="str">
        <f>IF(C18=TRUE,"TRUE","FALSE")</f>
        <v>FALSE</v>
      </c>
      <c r="C18" s="63" t="b">
        <v>0</v>
      </c>
      <c r="F18" s="74"/>
      <c r="G18" s="74"/>
      <c r="H18" s="74"/>
      <c r="I18" s="74"/>
      <c r="J18" s="74"/>
      <c r="V18" s="8">
        <v>16</v>
      </c>
      <c r="Y18" s="8">
        <v>17</v>
      </c>
      <c r="Z18" s="8">
        <v>1966</v>
      </c>
      <c r="AG18" s="8" t="s">
        <v>172</v>
      </c>
    </row>
    <row r="19" spans="1:33" ht="15" customHeight="1">
      <c r="A19" s="11" t="s">
        <v>234</v>
      </c>
      <c r="B19" s="63" t="str">
        <f t="shared" ref="B19:B24" si="9">IF(C19=TRUE,"TRUE","FALSE")</f>
        <v>FALSE</v>
      </c>
      <c r="C19" s="63" t="b">
        <v>0</v>
      </c>
      <c r="F19" s="74"/>
      <c r="G19" s="74"/>
      <c r="H19" s="74"/>
      <c r="I19" s="74"/>
      <c r="J19" s="74"/>
      <c r="V19" s="8">
        <v>17</v>
      </c>
      <c r="Y19" s="8">
        <v>18</v>
      </c>
      <c r="Z19" s="8">
        <v>1967</v>
      </c>
      <c r="AG19" s="8" t="s">
        <v>173</v>
      </c>
    </row>
    <row r="20" spans="1:33" ht="15" customHeight="1">
      <c r="A20" s="11" t="s">
        <v>235</v>
      </c>
      <c r="B20" s="63" t="str">
        <f t="shared" si="9"/>
        <v>FALSE</v>
      </c>
      <c r="C20" s="63" t="b">
        <v>0</v>
      </c>
      <c r="F20" s="151" t="s">
        <v>376</v>
      </c>
      <c r="G20" s="227"/>
      <c r="H20" s="227"/>
      <c r="I20" s="74"/>
      <c r="J20" s="74"/>
      <c r="V20" s="8">
        <v>18</v>
      </c>
      <c r="Y20" s="8">
        <v>19</v>
      </c>
      <c r="Z20" s="8">
        <v>1968</v>
      </c>
      <c r="AG20" s="8" t="s">
        <v>174</v>
      </c>
    </row>
    <row r="21" spans="1:33" ht="15" customHeight="1">
      <c r="A21" s="11" t="s">
        <v>236</v>
      </c>
      <c r="B21" s="63" t="str">
        <f t="shared" si="9"/>
        <v>FALSE</v>
      </c>
      <c r="C21" s="63" t="b">
        <v>0</v>
      </c>
      <c r="F21" s="74" t="s">
        <v>377</v>
      </c>
      <c r="G21" s="74">
        <f>H21-1</f>
        <v>0</v>
      </c>
      <c r="H21" s="74">
        <v>1</v>
      </c>
      <c r="I21" s="74"/>
      <c r="J21" s="74"/>
      <c r="V21" s="8">
        <v>19</v>
      </c>
      <c r="Y21" s="8">
        <v>20</v>
      </c>
      <c r="Z21" s="8">
        <v>1969</v>
      </c>
      <c r="AG21" s="8" t="s">
        <v>175</v>
      </c>
    </row>
    <row r="22" spans="1:33" ht="15" customHeight="1">
      <c r="A22" s="11" t="s">
        <v>237</v>
      </c>
      <c r="B22" s="63" t="str">
        <f t="shared" si="9"/>
        <v>FALSE</v>
      </c>
      <c r="C22" s="63" t="b">
        <v>0</v>
      </c>
      <c r="F22" s="74" t="s">
        <v>377</v>
      </c>
      <c r="G22" s="74">
        <f t="shared" ref="G22:G23" si="10">H22-1</f>
        <v>0</v>
      </c>
      <c r="H22" s="74">
        <v>1</v>
      </c>
      <c r="I22" s="74"/>
      <c r="J22" s="74"/>
      <c r="V22" s="8">
        <v>20</v>
      </c>
      <c r="Y22" s="8">
        <v>21</v>
      </c>
      <c r="Z22" s="8">
        <v>1970</v>
      </c>
      <c r="AG22" s="8" t="s">
        <v>176</v>
      </c>
    </row>
    <row r="23" spans="1:33">
      <c r="A23" s="11" t="s">
        <v>238</v>
      </c>
      <c r="B23" s="63" t="str">
        <f t="shared" si="9"/>
        <v>FALSE</v>
      </c>
      <c r="C23" s="63" t="b">
        <v>0</v>
      </c>
      <c r="F23" s="74" t="s">
        <v>377</v>
      </c>
      <c r="G23" s="74">
        <f t="shared" si="10"/>
        <v>0</v>
      </c>
      <c r="H23" s="74">
        <v>1</v>
      </c>
      <c r="I23" s="74"/>
      <c r="J23" s="74"/>
      <c r="V23" s="8">
        <v>21</v>
      </c>
      <c r="Y23" s="8">
        <v>22</v>
      </c>
      <c r="Z23" s="8">
        <v>1971</v>
      </c>
      <c r="AG23" s="8" t="s">
        <v>177</v>
      </c>
    </row>
    <row r="24" spans="1:33" ht="15" customHeight="1">
      <c r="A24" s="11" t="s">
        <v>361</v>
      </c>
      <c r="B24" s="63" t="str">
        <f t="shared" si="9"/>
        <v>FALSE</v>
      </c>
      <c r="C24" s="63" t="b">
        <v>0</v>
      </c>
      <c r="F24" s="74" t="s">
        <v>378</v>
      </c>
      <c r="G24" s="74">
        <f>SUM(G21:G23)</f>
        <v>0</v>
      </c>
      <c r="H24" s="74"/>
      <c r="I24" s="74"/>
      <c r="J24" s="74"/>
      <c r="N24" s="74" t="s">
        <v>405</v>
      </c>
      <c r="O24" s="74"/>
      <c r="P24" s="74"/>
      <c r="Q24" s="74"/>
      <c r="R24" s="74"/>
      <c r="V24" s="8">
        <v>22</v>
      </c>
      <c r="Y24" s="8">
        <v>23</v>
      </c>
      <c r="Z24" s="8">
        <v>1972</v>
      </c>
      <c r="AG24" s="8" t="s">
        <v>178</v>
      </c>
    </row>
    <row r="25" spans="1:33" ht="15" customHeight="1">
      <c r="A25" s="11" t="s">
        <v>239</v>
      </c>
      <c r="B25" s="63" t="str">
        <f>IF(C25=0,"",C25)</f>
        <v xml:space="preserve">                                    texto</v>
      </c>
      <c r="C25" s="63" t="str">
        <f>'IQP Completo'!C36:G36</f>
        <v xml:space="preserve">                                    texto</v>
      </c>
      <c r="F25" s="74"/>
      <c r="G25" s="74"/>
      <c r="H25" s="74"/>
      <c r="I25" s="74"/>
      <c r="J25" s="74"/>
      <c r="N25" s="74">
        <v>18</v>
      </c>
      <c r="O25" s="74" t="s">
        <v>405</v>
      </c>
      <c r="P25" s="74"/>
      <c r="Q25" s="74"/>
      <c r="R25" s="74"/>
      <c r="V25" s="8">
        <v>23</v>
      </c>
      <c r="Y25" s="8">
        <v>24</v>
      </c>
      <c r="Z25" s="8">
        <v>1973</v>
      </c>
      <c r="AG25" s="8" t="s">
        <v>179</v>
      </c>
    </row>
    <row r="26" spans="1:33" ht="15" customHeight="1">
      <c r="A26" s="11" t="s">
        <v>240</v>
      </c>
      <c r="B26" s="63">
        <f>C26-1</f>
        <v>0</v>
      </c>
      <c r="C26" s="63">
        <v>1</v>
      </c>
      <c r="F26" s="228" t="s">
        <v>379</v>
      </c>
      <c r="G26" s="228"/>
      <c r="H26" s="74"/>
      <c r="I26" s="74"/>
      <c r="J26" s="74"/>
      <c r="N26" s="74" t="s">
        <v>383</v>
      </c>
      <c r="O26" s="74"/>
      <c r="P26" s="74"/>
      <c r="Q26" s="74"/>
      <c r="R26" s="74"/>
      <c r="V26" s="8">
        <v>24</v>
      </c>
      <c r="Y26" s="8">
        <v>25</v>
      </c>
      <c r="Z26" s="8">
        <v>1974</v>
      </c>
      <c r="AG26" s="8" t="s">
        <v>180</v>
      </c>
    </row>
    <row r="27" spans="1:33" ht="15" customHeight="1">
      <c r="A27" s="11" t="s">
        <v>241</v>
      </c>
      <c r="B27" s="63">
        <f t="shared" ref="B27:B37" si="11">C27-1</f>
        <v>0</v>
      </c>
      <c r="C27" s="63">
        <v>1</v>
      </c>
      <c r="F27" s="74"/>
      <c r="G27" s="74">
        <f>G28+G29</f>
        <v>0</v>
      </c>
      <c r="H27" s="229" t="s">
        <v>380</v>
      </c>
      <c r="I27" s="229"/>
      <c r="J27" s="74"/>
      <c r="N27" s="74">
        <v>1</v>
      </c>
      <c r="O27" s="74" t="s">
        <v>383</v>
      </c>
      <c r="P27" s="74"/>
      <c r="Q27" s="74"/>
      <c r="R27" s="74"/>
      <c r="V27" s="8">
        <v>25</v>
      </c>
      <c r="Y27" s="8">
        <v>26</v>
      </c>
      <c r="Z27" s="8">
        <v>1975</v>
      </c>
      <c r="AG27" s="8" t="s">
        <v>181</v>
      </c>
    </row>
    <row r="28" spans="1:33" ht="15" customHeight="1">
      <c r="A28" s="11" t="s">
        <v>242</v>
      </c>
      <c r="B28" s="63">
        <f t="shared" si="11"/>
        <v>0</v>
      </c>
      <c r="C28" s="63">
        <v>1</v>
      </c>
      <c r="F28" s="74" t="s">
        <v>381</v>
      </c>
      <c r="G28" s="74">
        <f>IF(C16=TRUE,0.5,0)</f>
        <v>0</v>
      </c>
      <c r="H28" s="75" t="s">
        <v>382</v>
      </c>
      <c r="I28" s="75">
        <f>COUNTIFS($J$3:$J$15,"=1")</f>
        <v>0</v>
      </c>
      <c r="J28" s="74"/>
      <c r="N28" s="74">
        <v>13</v>
      </c>
      <c r="O28" s="74" t="s">
        <v>383</v>
      </c>
      <c r="P28" s="74"/>
      <c r="Q28" s="74"/>
      <c r="R28" s="74"/>
      <c r="V28" s="8">
        <v>26</v>
      </c>
      <c r="Y28" s="8">
        <v>27</v>
      </c>
      <c r="Z28" s="8">
        <v>1976</v>
      </c>
      <c r="AG28" s="8" t="s">
        <v>182</v>
      </c>
    </row>
    <row r="29" spans="1:33" ht="15" customHeight="1">
      <c r="A29" s="11" t="s">
        <v>243</v>
      </c>
      <c r="B29" s="63">
        <f t="shared" si="11"/>
        <v>0</v>
      </c>
      <c r="C29" s="63">
        <v>1</v>
      </c>
      <c r="F29" s="74"/>
      <c r="G29" s="74">
        <f>IF(C17=TRUE,0.5,0)</f>
        <v>0</v>
      </c>
      <c r="H29" s="75" t="s">
        <v>383</v>
      </c>
      <c r="I29" s="75">
        <f>COUNTIFS($J$3:$J$15,"=2")</f>
        <v>0</v>
      </c>
      <c r="J29" s="74"/>
      <c r="N29" s="74">
        <v>15</v>
      </c>
      <c r="O29" s="74" t="s">
        <v>383</v>
      </c>
      <c r="P29" s="74"/>
      <c r="Q29" s="74"/>
      <c r="R29" s="74"/>
      <c r="V29" s="8">
        <v>27</v>
      </c>
      <c r="Y29" s="8">
        <v>28</v>
      </c>
      <c r="Z29" s="8">
        <v>1977</v>
      </c>
      <c r="AG29" s="8" t="s">
        <v>183</v>
      </c>
    </row>
    <row r="30" spans="1:33" ht="15" customHeight="1">
      <c r="A30" s="11" t="s">
        <v>244</v>
      </c>
      <c r="B30" s="63">
        <f t="shared" si="11"/>
        <v>0</v>
      </c>
      <c r="C30" s="63">
        <v>1</v>
      </c>
      <c r="F30" s="74"/>
      <c r="G30" s="74"/>
      <c r="H30" s="75" t="s">
        <v>384</v>
      </c>
      <c r="I30" s="75">
        <f>COUNTIFS($J$3:$J$15,"=3")</f>
        <v>0</v>
      </c>
      <c r="J30" s="74"/>
      <c r="N30" s="74">
        <v>16</v>
      </c>
      <c r="O30" s="74" t="s">
        <v>383</v>
      </c>
      <c r="P30" s="74"/>
      <c r="Q30" s="74"/>
      <c r="R30" s="74"/>
      <c r="V30" s="8">
        <v>28</v>
      </c>
      <c r="Y30" s="8">
        <v>29</v>
      </c>
      <c r="Z30" s="8">
        <v>1978</v>
      </c>
      <c r="AG30" s="8" t="s">
        <v>184</v>
      </c>
    </row>
    <row r="31" spans="1:33" ht="15" customHeight="1">
      <c r="A31" s="11" t="s">
        <v>245</v>
      </c>
      <c r="B31" s="63">
        <f t="shared" si="11"/>
        <v>0</v>
      </c>
      <c r="C31" s="63">
        <v>1</v>
      </c>
      <c r="F31" s="74"/>
      <c r="G31" s="74"/>
      <c r="H31" s="75" t="s">
        <v>385</v>
      </c>
      <c r="I31" s="75">
        <f>COUNTIFS($J$3:$J$15,"=4")</f>
        <v>0</v>
      </c>
      <c r="J31" s="74"/>
      <c r="N31" s="74">
        <v>17</v>
      </c>
      <c r="O31" s="74" t="s">
        <v>383</v>
      </c>
      <c r="P31" s="74"/>
      <c r="Q31" s="74"/>
      <c r="R31" s="74"/>
      <c r="V31" s="8">
        <v>29</v>
      </c>
      <c r="Y31" s="8">
        <v>30</v>
      </c>
      <c r="Z31" s="8">
        <v>1979</v>
      </c>
      <c r="AG31" s="8" t="s">
        <v>185</v>
      </c>
    </row>
    <row r="32" spans="1:33" ht="15" customHeight="1">
      <c r="A32" s="11" t="s">
        <v>246</v>
      </c>
      <c r="B32" s="63">
        <f t="shared" si="11"/>
        <v>0</v>
      </c>
      <c r="C32" s="63">
        <v>1</v>
      </c>
      <c r="F32" s="74"/>
      <c r="G32" s="74"/>
      <c r="H32" s="75" t="s">
        <v>386</v>
      </c>
      <c r="I32" s="75">
        <f>COUNTIFS($J$3:$J$15,"=5")</f>
        <v>0</v>
      </c>
      <c r="J32" s="74"/>
      <c r="N32" s="74">
        <v>22</v>
      </c>
      <c r="O32" s="74" t="s">
        <v>383</v>
      </c>
      <c r="P32" s="74"/>
      <c r="Q32" s="74"/>
      <c r="R32" s="74"/>
      <c r="V32" s="8">
        <v>30</v>
      </c>
      <c r="Y32" s="8">
        <v>31</v>
      </c>
      <c r="Z32" s="8">
        <v>1980</v>
      </c>
      <c r="AG32" s="8" t="s">
        <v>186</v>
      </c>
    </row>
    <row r="33" spans="1:33" ht="15" customHeight="1">
      <c r="A33" s="11" t="s">
        <v>247</v>
      </c>
      <c r="B33" s="63">
        <f t="shared" si="11"/>
        <v>0</v>
      </c>
      <c r="C33" s="63">
        <v>1</v>
      </c>
      <c r="F33" s="74" t="s">
        <v>387</v>
      </c>
      <c r="G33" s="74">
        <f>(G28+G29)/2</f>
        <v>0</v>
      </c>
      <c r="H33" s="75" t="s">
        <v>388</v>
      </c>
      <c r="I33" s="75"/>
      <c r="J33" s="74"/>
      <c r="N33" s="74">
        <v>24</v>
      </c>
      <c r="O33" s="74" t="s">
        <v>383</v>
      </c>
      <c r="P33" s="74"/>
      <c r="Q33" s="74"/>
      <c r="R33" s="74"/>
      <c r="V33" s="8">
        <v>31</v>
      </c>
      <c r="Y33" s="8">
        <v>32</v>
      </c>
      <c r="Z33" s="8">
        <v>1981</v>
      </c>
      <c r="AG33" s="8" t="s">
        <v>187</v>
      </c>
    </row>
    <row r="34" spans="1:33" ht="15" customHeight="1">
      <c r="A34" s="11" t="s">
        <v>248</v>
      </c>
      <c r="B34" s="63">
        <f t="shared" si="11"/>
        <v>0</v>
      </c>
      <c r="C34" s="63">
        <v>1</v>
      </c>
      <c r="F34" s="74" t="s">
        <v>389</v>
      </c>
      <c r="G34" s="74">
        <f>G28+G29</f>
        <v>0</v>
      </c>
      <c r="H34" s="75"/>
      <c r="I34" s="75">
        <f>COUNTIF(I28:I32,"&lt;&gt;0")</f>
        <v>0</v>
      </c>
      <c r="J34" s="74"/>
      <c r="N34" s="74">
        <v>25</v>
      </c>
      <c r="O34" s="74" t="s">
        <v>383</v>
      </c>
      <c r="P34" s="74"/>
      <c r="Q34" s="74"/>
      <c r="R34" s="74"/>
      <c r="V34" s="8">
        <v>32</v>
      </c>
      <c r="Y34" s="8">
        <v>33</v>
      </c>
      <c r="Z34" s="8">
        <v>1982</v>
      </c>
      <c r="AG34" s="8" t="s">
        <v>188</v>
      </c>
    </row>
    <row r="35" spans="1:33" ht="15" customHeight="1">
      <c r="A35" s="11" t="s">
        <v>249</v>
      </c>
      <c r="B35" s="63">
        <f t="shared" si="11"/>
        <v>0</v>
      </c>
      <c r="C35" s="63">
        <v>1</v>
      </c>
      <c r="F35" s="74" t="s">
        <v>390</v>
      </c>
      <c r="G35" s="74">
        <f>(G28+G29+B15)/2</f>
        <v>-0.5</v>
      </c>
      <c r="H35" s="75"/>
      <c r="I35" s="75"/>
      <c r="J35" s="74"/>
      <c r="N35" s="74">
        <v>26</v>
      </c>
      <c r="O35" s="74" t="s">
        <v>383</v>
      </c>
      <c r="P35" s="74"/>
      <c r="Q35" s="74"/>
      <c r="R35" s="74"/>
      <c r="V35" s="8">
        <v>33</v>
      </c>
      <c r="Y35" s="8">
        <v>34</v>
      </c>
      <c r="Z35" s="8">
        <v>1983</v>
      </c>
      <c r="AG35" s="8" t="s">
        <v>189</v>
      </c>
    </row>
    <row r="36" spans="1:33" ht="15" customHeight="1">
      <c r="A36" s="11" t="s">
        <v>362</v>
      </c>
      <c r="B36" s="63">
        <f t="shared" si="11"/>
        <v>0</v>
      </c>
      <c r="C36" s="63">
        <v>1</v>
      </c>
      <c r="F36" s="74" t="s">
        <v>391</v>
      </c>
      <c r="G36" s="74">
        <f>(G28+G29+B15)/2</f>
        <v>-0.5</v>
      </c>
      <c r="H36" s="75"/>
      <c r="I36" s="75">
        <f>I34/3</f>
        <v>0</v>
      </c>
      <c r="J36" s="74"/>
      <c r="N36" s="74">
        <v>29</v>
      </c>
      <c r="O36" s="74" t="s">
        <v>383</v>
      </c>
      <c r="P36" s="74"/>
      <c r="Q36" s="74"/>
      <c r="R36" s="74"/>
      <c r="V36" s="8">
        <v>34</v>
      </c>
      <c r="Y36" s="8">
        <v>35</v>
      </c>
      <c r="Z36" s="8">
        <v>1984</v>
      </c>
      <c r="AG36" s="8" t="s">
        <v>190</v>
      </c>
    </row>
    <row r="37" spans="1:33" ht="15" customHeight="1">
      <c r="A37" s="11" t="s">
        <v>250</v>
      </c>
      <c r="B37" s="63">
        <f t="shared" si="11"/>
        <v>0</v>
      </c>
      <c r="C37" s="63">
        <v>1</v>
      </c>
      <c r="F37" s="74"/>
      <c r="G37" s="74"/>
      <c r="H37" s="74"/>
      <c r="I37" s="74"/>
      <c r="J37" s="74"/>
      <c r="N37" s="74">
        <v>32</v>
      </c>
      <c r="O37" s="74" t="s">
        <v>383</v>
      </c>
      <c r="P37" s="74"/>
      <c r="Q37" s="74"/>
      <c r="R37" s="74"/>
      <c r="V37" s="8">
        <v>35</v>
      </c>
      <c r="Y37" s="8">
        <v>36</v>
      </c>
      <c r="Z37" s="8">
        <v>1985</v>
      </c>
    </row>
    <row r="38" spans="1:33" ht="15" customHeight="1">
      <c r="A38" s="11" t="s">
        <v>251</v>
      </c>
      <c r="B38" s="63">
        <f>C38-1</f>
        <v>0</v>
      </c>
      <c r="C38" s="63">
        <v>1</v>
      </c>
      <c r="F38" s="74"/>
      <c r="G38" s="74"/>
      <c r="H38" s="74"/>
      <c r="I38" s="74"/>
      <c r="J38" s="74"/>
      <c r="N38" s="74" t="s">
        <v>384</v>
      </c>
      <c r="O38" s="74"/>
      <c r="P38" s="74"/>
      <c r="Q38" s="74" t="s">
        <v>384</v>
      </c>
      <c r="R38" s="74"/>
      <c r="V38" s="8">
        <v>36</v>
      </c>
      <c r="Y38" s="8">
        <v>37</v>
      </c>
      <c r="Z38" s="8">
        <v>1986</v>
      </c>
    </row>
    <row r="39" spans="1:33" ht="15">
      <c r="A39" s="11" t="s">
        <v>252</v>
      </c>
      <c r="B39" s="63">
        <f t="shared" ref="B39:B52" si="12">C39-1</f>
        <v>0</v>
      </c>
      <c r="C39" s="63">
        <v>1</v>
      </c>
      <c r="F39" s="76" t="s">
        <v>218</v>
      </c>
      <c r="G39" s="76">
        <f>IF(C3=TRUE,0.7,0)</f>
        <v>0</v>
      </c>
      <c r="H39" s="75" t="e">
        <f>VLOOKUP(G3,$Q$39:$R$52,1,FALSE)</f>
        <v>#N/A</v>
      </c>
      <c r="I39" s="74"/>
      <c r="J39" s="74"/>
      <c r="N39" s="74">
        <v>2</v>
      </c>
      <c r="O39" s="74" t="s">
        <v>384</v>
      </c>
      <c r="P39" s="74"/>
      <c r="Q39" s="74">
        <v>2</v>
      </c>
      <c r="R39" s="74" t="s">
        <v>384</v>
      </c>
      <c r="V39" s="8">
        <v>37</v>
      </c>
      <c r="Y39" s="8">
        <v>38</v>
      </c>
      <c r="Z39" s="8">
        <v>1987</v>
      </c>
    </row>
    <row r="40" spans="1:33" ht="15">
      <c r="A40" s="11" t="s">
        <v>253</v>
      </c>
      <c r="B40" s="63">
        <f t="shared" si="12"/>
        <v>0</v>
      </c>
      <c r="C40" s="63">
        <v>1</v>
      </c>
      <c r="F40" s="76" t="s">
        <v>217</v>
      </c>
      <c r="G40" s="76">
        <f>IF(C4=TRUE,0.3,0)</f>
        <v>0</v>
      </c>
      <c r="H40" s="75" t="e">
        <f t="shared" ref="H40" si="13">VLOOKUP(G4,$Q$39:$R$52,1,FALSE)</f>
        <v>#N/A</v>
      </c>
      <c r="I40" s="74"/>
      <c r="J40" s="74"/>
      <c r="N40" s="74">
        <v>3</v>
      </c>
      <c r="O40" s="74" t="s">
        <v>384</v>
      </c>
      <c r="P40" s="74"/>
      <c r="Q40" s="74">
        <v>4</v>
      </c>
      <c r="R40" s="74" t="s">
        <v>384</v>
      </c>
      <c r="V40" s="8">
        <v>38</v>
      </c>
      <c r="Y40" s="8">
        <v>39</v>
      </c>
      <c r="Z40" s="8">
        <v>1988</v>
      </c>
    </row>
    <row r="41" spans="1:33" ht="15">
      <c r="A41" s="11" t="s">
        <v>254</v>
      </c>
      <c r="B41" s="63">
        <f t="shared" si="12"/>
        <v>0</v>
      </c>
      <c r="C41" s="63">
        <v>1</v>
      </c>
      <c r="F41" s="74"/>
      <c r="G41" s="74"/>
      <c r="H41" s="75" t="e">
        <f>VLOOKUP(G5,$Q$39:$R$52,1,FALSE)</f>
        <v>#N/A</v>
      </c>
      <c r="I41" s="74"/>
      <c r="J41" s="74"/>
      <c r="N41" s="74">
        <v>4</v>
      </c>
      <c r="O41" s="74" t="s">
        <v>384</v>
      </c>
      <c r="P41" s="74"/>
      <c r="Q41" s="74">
        <v>5</v>
      </c>
      <c r="R41" s="74" t="s">
        <v>384</v>
      </c>
      <c r="V41" s="8">
        <v>39</v>
      </c>
      <c r="Y41" s="8">
        <v>40</v>
      </c>
      <c r="Z41" s="8">
        <v>1989</v>
      </c>
    </row>
    <row r="42" spans="1:33" ht="15" customHeight="1">
      <c r="A42" s="11" t="s">
        <v>255</v>
      </c>
      <c r="B42" s="63">
        <f t="shared" si="12"/>
        <v>0</v>
      </c>
      <c r="C42" s="63">
        <v>1</v>
      </c>
      <c r="F42" s="74"/>
      <c r="G42" s="74"/>
      <c r="H42" s="75" t="e">
        <f>VLOOKUP(G8,$Q$39:$R$52,1,FALSE)</f>
        <v>#N/A</v>
      </c>
      <c r="I42" s="74"/>
      <c r="J42" s="74"/>
      <c r="N42" s="74">
        <v>5</v>
      </c>
      <c r="O42" s="74" t="s">
        <v>384</v>
      </c>
      <c r="P42" s="74"/>
      <c r="Q42" s="74">
        <v>6</v>
      </c>
      <c r="R42" s="74" t="s">
        <v>384</v>
      </c>
      <c r="V42" s="8">
        <v>40</v>
      </c>
      <c r="Y42" s="8">
        <v>41</v>
      </c>
      <c r="Z42" s="8">
        <v>1990</v>
      </c>
    </row>
    <row r="43" spans="1:33" ht="15" customHeight="1">
      <c r="A43" s="11" t="s">
        <v>256</v>
      </c>
      <c r="B43" s="63">
        <f t="shared" si="12"/>
        <v>0</v>
      </c>
      <c r="C43" s="63">
        <v>1</v>
      </c>
      <c r="F43" s="74" t="s">
        <v>392</v>
      </c>
      <c r="G43" s="74">
        <f>IF(B15=0,1,IF(B15=1,0.5,0))</f>
        <v>0</v>
      </c>
      <c r="H43" s="75" t="e">
        <f>VLOOKUP(G9,$Q$39:$R$52,1,FALSE)</f>
        <v>#N/A</v>
      </c>
      <c r="I43" s="74"/>
      <c r="J43" s="74"/>
      <c r="N43" s="74">
        <v>6</v>
      </c>
      <c r="O43" s="74" t="s">
        <v>384</v>
      </c>
      <c r="P43" s="74"/>
      <c r="Q43" s="74">
        <v>7</v>
      </c>
      <c r="R43" s="74" t="s">
        <v>384</v>
      </c>
      <c r="V43" s="8">
        <v>41</v>
      </c>
      <c r="Y43" s="8">
        <v>42</v>
      </c>
      <c r="Z43" s="8">
        <v>1991</v>
      </c>
    </row>
    <row r="44" spans="1:33" ht="15" customHeight="1">
      <c r="A44" s="11" t="s">
        <v>257</v>
      </c>
      <c r="B44" s="63">
        <f t="shared" si="12"/>
        <v>0</v>
      </c>
      <c r="C44" s="63">
        <v>1</v>
      </c>
      <c r="F44" s="74"/>
      <c r="G44" s="74"/>
      <c r="H44" s="75" t="e">
        <f>VLOOKUP(G10,$Q$39:$R$52,1,FALSE)</f>
        <v>#N/A</v>
      </c>
      <c r="I44" s="74"/>
      <c r="J44" s="74"/>
      <c r="N44" s="74">
        <v>7</v>
      </c>
      <c r="O44" s="74" t="s">
        <v>384</v>
      </c>
      <c r="P44" s="74"/>
      <c r="Q44" s="74">
        <v>8</v>
      </c>
      <c r="R44" s="74" t="s">
        <v>384</v>
      </c>
      <c r="V44" s="8">
        <v>42</v>
      </c>
      <c r="Y44" s="8">
        <v>43</v>
      </c>
      <c r="Z44" s="8">
        <v>1992</v>
      </c>
    </row>
    <row r="45" spans="1:33" ht="15" customHeight="1">
      <c r="A45" s="11" t="s">
        <v>258</v>
      </c>
      <c r="B45" s="63">
        <f t="shared" si="12"/>
        <v>0</v>
      </c>
      <c r="C45" s="63">
        <v>1</v>
      </c>
      <c r="F45" s="74"/>
      <c r="G45" s="74"/>
      <c r="H45" s="75" t="e">
        <f>VLOOKUP(G13,$Q$39:$R$52,1,FALSE)</f>
        <v>#N/A</v>
      </c>
      <c r="I45" s="74"/>
      <c r="J45" s="74"/>
      <c r="N45" s="74">
        <v>8</v>
      </c>
      <c r="O45" s="74" t="s">
        <v>384</v>
      </c>
      <c r="P45" s="74"/>
      <c r="Q45" s="74">
        <v>10</v>
      </c>
      <c r="R45" s="74" t="s">
        <v>384</v>
      </c>
      <c r="V45" s="8">
        <v>43</v>
      </c>
      <c r="Y45" s="8">
        <v>44</v>
      </c>
      <c r="Z45" s="8">
        <v>1993</v>
      </c>
    </row>
    <row r="46" spans="1:33" ht="15">
      <c r="A46" s="11" t="s">
        <v>259</v>
      </c>
      <c r="B46" s="63">
        <f t="shared" si="12"/>
        <v>0</v>
      </c>
      <c r="C46" s="63">
        <v>1</v>
      </c>
      <c r="F46" s="74" t="s">
        <v>393</v>
      </c>
      <c r="G46" s="74">
        <f>G56</f>
        <v>0.25</v>
      </c>
      <c r="H46" s="75" t="e">
        <f>VLOOKUP(G14,$Q$39:$R$52,1,FALSE)</f>
        <v>#N/A</v>
      </c>
      <c r="I46" s="74"/>
      <c r="J46" s="74"/>
      <c r="N46" s="74">
        <v>9</v>
      </c>
      <c r="O46" s="74" t="s">
        <v>384</v>
      </c>
      <c r="P46" s="74"/>
      <c r="Q46" s="74">
        <v>12</v>
      </c>
      <c r="R46" s="74" t="s">
        <v>384</v>
      </c>
      <c r="V46" s="8">
        <v>44</v>
      </c>
      <c r="Y46" s="8">
        <v>45</v>
      </c>
      <c r="Z46" s="8">
        <v>1994</v>
      </c>
    </row>
    <row r="47" spans="1:33" ht="15.75" thickBot="1">
      <c r="A47" s="11" t="s">
        <v>260</v>
      </c>
      <c r="B47" s="63">
        <f t="shared" si="12"/>
        <v>0</v>
      </c>
      <c r="C47" s="63">
        <v>1</v>
      </c>
      <c r="F47" s="74" t="s">
        <v>394</v>
      </c>
      <c r="G47" s="74">
        <f>G57*1.5</f>
        <v>0</v>
      </c>
      <c r="H47" s="75" t="e">
        <f>VLOOKUP(G15,$Q$39:$R$52,1,FALSE)</f>
        <v>#N/A</v>
      </c>
      <c r="I47" s="74"/>
      <c r="J47" s="74"/>
      <c r="N47" s="74">
        <v>10</v>
      </c>
      <c r="O47" s="74" t="s">
        <v>384</v>
      </c>
      <c r="P47" s="74"/>
      <c r="Q47" s="74">
        <v>19</v>
      </c>
      <c r="R47" s="74" t="s">
        <v>384</v>
      </c>
      <c r="V47" s="8">
        <v>45</v>
      </c>
      <c r="Y47" s="8">
        <v>46</v>
      </c>
      <c r="Z47" s="8">
        <v>1995</v>
      </c>
    </row>
    <row r="48" spans="1:33" ht="16.5" thickTop="1" thickBot="1">
      <c r="A48" s="11" t="s">
        <v>261</v>
      </c>
      <c r="B48" s="63">
        <f t="shared" si="12"/>
        <v>0</v>
      </c>
      <c r="C48" s="63">
        <v>1</v>
      </c>
      <c r="F48" s="74" t="s">
        <v>395</v>
      </c>
      <c r="G48" s="74">
        <f>G58</f>
        <v>0</v>
      </c>
      <c r="H48" s="77">
        <f>COUNT(H39:H47)</f>
        <v>0</v>
      </c>
      <c r="I48" s="74">
        <f>H48/6</f>
        <v>0</v>
      </c>
      <c r="J48" s="74"/>
      <c r="N48" s="74">
        <v>11</v>
      </c>
      <c r="O48" s="74" t="s">
        <v>384</v>
      </c>
      <c r="P48" s="74"/>
      <c r="Q48" s="74">
        <v>20</v>
      </c>
      <c r="R48" s="74" t="s">
        <v>384</v>
      </c>
      <c r="V48" s="8">
        <v>46</v>
      </c>
      <c r="Y48" s="8">
        <v>47</v>
      </c>
      <c r="Z48" s="8">
        <v>1996</v>
      </c>
    </row>
    <row r="49" spans="1:26" ht="15" customHeight="1" thickTop="1">
      <c r="A49" s="11" t="s">
        <v>262</v>
      </c>
      <c r="B49" s="63">
        <f t="shared" si="12"/>
        <v>0</v>
      </c>
      <c r="C49" s="63">
        <v>1</v>
      </c>
      <c r="F49" s="74" t="s">
        <v>396</v>
      </c>
      <c r="G49" s="74">
        <f>G60*1.5</f>
        <v>1.5</v>
      </c>
      <c r="H49" s="74"/>
      <c r="I49" s="74"/>
      <c r="J49" s="74"/>
      <c r="N49" s="74">
        <v>12</v>
      </c>
      <c r="O49" s="74" t="s">
        <v>384</v>
      </c>
      <c r="P49" s="74"/>
      <c r="Q49" s="74">
        <v>21</v>
      </c>
      <c r="R49" s="74" t="s">
        <v>384</v>
      </c>
      <c r="V49" s="8">
        <v>47</v>
      </c>
      <c r="Y49" s="8">
        <v>48</v>
      </c>
      <c r="Z49" s="8">
        <v>1997</v>
      </c>
    </row>
    <row r="50" spans="1:26" ht="15" customHeight="1">
      <c r="A50" s="11" t="s">
        <v>263</v>
      </c>
      <c r="B50" s="63">
        <f t="shared" si="12"/>
        <v>0</v>
      </c>
      <c r="C50" s="63">
        <v>1</v>
      </c>
      <c r="F50" s="74" t="s">
        <v>397</v>
      </c>
      <c r="G50" s="74">
        <f>G62*1.5</f>
        <v>0</v>
      </c>
      <c r="H50" s="74"/>
      <c r="I50" s="74"/>
      <c r="J50" s="74"/>
      <c r="N50" s="74">
        <v>19</v>
      </c>
      <c r="O50" s="74" t="s">
        <v>384</v>
      </c>
      <c r="P50" s="74"/>
      <c r="Q50" s="74">
        <v>23</v>
      </c>
      <c r="R50" s="74" t="s">
        <v>384</v>
      </c>
      <c r="V50" s="8">
        <v>48</v>
      </c>
      <c r="Y50" s="8">
        <v>49</v>
      </c>
      <c r="Z50" s="8">
        <v>1998</v>
      </c>
    </row>
    <row r="51" spans="1:26" ht="15" customHeight="1">
      <c r="A51" s="11" t="s">
        <v>363</v>
      </c>
      <c r="B51" s="63">
        <f t="shared" si="12"/>
        <v>0</v>
      </c>
      <c r="C51" s="63">
        <v>1</v>
      </c>
      <c r="F51" s="74" t="s">
        <v>398</v>
      </c>
      <c r="G51" s="78">
        <f>IF(G63&gt;1,1,G63)</f>
        <v>0</v>
      </c>
      <c r="H51" s="74"/>
      <c r="I51" s="74"/>
      <c r="J51" s="74"/>
      <c r="N51" s="74">
        <v>20</v>
      </c>
      <c r="O51" s="74" t="s">
        <v>384</v>
      </c>
      <c r="P51" s="74"/>
      <c r="Q51" s="74">
        <v>27</v>
      </c>
      <c r="R51" s="74" t="s">
        <v>384</v>
      </c>
      <c r="V51" s="8">
        <v>49</v>
      </c>
      <c r="Y51" s="8">
        <v>50</v>
      </c>
      <c r="Z51" s="8">
        <v>1999</v>
      </c>
    </row>
    <row r="52" spans="1:26" ht="15" customHeight="1">
      <c r="A52" s="11" t="s">
        <v>264</v>
      </c>
      <c r="B52" s="63">
        <f t="shared" si="12"/>
        <v>0</v>
      </c>
      <c r="C52" s="63">
        <v>1</v>
      </c>
      <c r="F52" s="74" t="s">
        <v>399</v>
      </c>
      <c r="G52" s="74">
        <f>G64</f>
        <v>0</v>
      </c>
      <c r="H52" s="74"/>
      <c r="I52" s="74"/>
      <c r="J52" s="74"/>
      <c r="N52" s="74">
        <v>21</v>
      </c>
      <c r="O52" s="74" t="s">
        <v>384</v>
      </c>
      <c r="P52" s="74"/>
      <c r="Q52" s="74">
        <v>33</v>
      </c>
      <c r="R52" s="74" t="s">
        <v>384</v>
      </c>
      <c r="V52" s="8">
        <v>50</v>
      </c>
      <c r="Y52" s="8">
        <v>51</v>
      </c>
      <c r="Z52" s="8">
        <v>2000</v>
      </c>
    </row>
    <row r="53" spans="1:26" ht="15" customHeight="1">
      <c r="A53" s="11" t="s">
        <v>41</v>
      </c>
      <c r="B53" s="63">
        <f>C53-1</f>
        <v>1</v>
      </c>
      <c r="C53" s="63">
        <v>2</v>
      </c>
      <c r="F53" s="74" t="s">
        <v>400</v>
      </c>
      <c r="G53" s="74">
        <f>G65*1.5</f>
        <v>0</v>
      </c>
      <c r="H53" s="74"/>
      <c r="I53" s="74"/>
      <c r="J53" s="74"/>
      <c r="N53" s="74">
        <v>23</v>
      </c>
      <c r="O53" s="74" t="s">
        <v>384</v>
      </c>
      <c r="P53" s="74"/>
      <c r="Q53" s="74"/>
      <c r="R53" s="74"/>
      <c r="V53" s="8">
        <v>51</v>
      </c>
      <c r="Y53" s="8">
        <v>52</v>
      </c>
      <c r="Z53" s="8">
        <v>2001</v>
      </c>
    </row>
    <row r="54" spans="1:26">
      <c r="A54" s="11" t="s">
        <v>42</v>
      </c>
      <c r="B54" s="63">
        <f>C54-1</f>
        <v>-1</v>
      </c>
      <c r="C54" s="63">
        <v>0</v>
      </c>
      <c r="F54" s="74"/>
      <c r="G54" s="74"/>
      <c r="H54" s="74"/>
      <c r="I54" s="74"/>
      <c r="J54" s="74"/>
      <c r="N54" s="74">
        <v>27</v>
      </c>
      <c r="O54" s="74" t="s">
        <v>384</v>
      </c>
      <c r="P54" s="74"/>
      <c r="Q54" s="74"/>
      <c r="R54" s="74"/>
      <c r="V54" s="8">
        <v>52</v>
      </c>
      <c r="Y54" s="8">
        <v>53</v>
      </c>
      <c r="Z54" s="8">
        <v>2002</v>
      </c>
    </row>
    <row r="55" spans="1:26" ht="15.75">
      <c r="A55" s="11" t="s">
        <v>47</v>
      </c>
      <c r="B55" s="63">
        <f>C55-1</f>
        <v>0</v>
      </c>
      <c r="C55" s="63">
        <v>1</v>
      </c>
      <c r="F55" s="230" t="s">
        <v>401</v>
      </c>
      <c r="G55" s="231"/>
      <c r="H55" s="74"/>
      <c r="I55" s="74"/>
      <c r="J55" s="74"/>
      <c r="N55" s="74">
        <v>30</v>
      </c>
      <c r="O55" s="74" t="s">
        <v>384</v>
      </c>
      <c r="P55" s="74"/>
      <c r="Q55" s="74"/>
      <c r="R55" s="74"/>
      <c r="V55" s="8">
        <v>53</v>
      </c>
      <c r="Y55" s="8">
        <v>54</v>
      </c>
      <c r="Z55" s="8">
        <v>2003</v>
      </c>
    </row>
    <row r="56" spans="1:26" ht="15">
      <c r="A56" s="11" t="s">
        <v>265</v>
      </c>
      <c r="B56" s="63" t="str">
        <f t="shared" ref="B56:B60" si="14">IF(C56=TRUE,"TRUE","FALSE")</f>
        <v>FALSE</v>
      </c>
      <c r="C56" s="63" t="b">
        <v>0</v>
      </c>
      <c r="F56" s="76" t="s">
        <v>393</v>
      </c>
      <c r="G56" s="76">
        <f>(G39+G40+B7+B8)/4</f>
        <v>0.25</v>
      </c>
      <c r="H56" s="74"/>
      <c r="I56" s="74"/>
      <c r="J56" s="74"/>
      <c r="N56" s="74">
        <v>33</v>
      </c>
      <c r="O56" s="74" t="s">
        <v>384</v>
      </c>
      <c r="P56" s="74"/>
      <c r="Q56" s="74"/>
      <c r="R56" s="74"/>
      <c r="V56" s="8">
        <v>54</v>
      </c>
      <c r="Y56" s="8">
        <v>55</v>
      </c>
      <c r="Z56" s="8">
        <v>2004</v>
      </c>
    </row>
    <row r="57" spans="1:26" ht="15" customHeight="1">
      <c r="A57" s="11" t="s">
        <v>266</v>
      </c>
      <c r="B57" s="63" t="str">
        <f t="shared" si="14"/>
        <v>FALSE</v>
      </c>
      <c r="C57" s="63" t="b">
        <v>0</v>
      </c>
      <c r="F57" s="75" t="s">
        <v>394</v>
      </c>
      <c r="G57" s="75">
        <f>IF(I36&gt;1,1,I36)</f>
        <v>0</v>
      </c>
      <c r="H57" s="74"/>
      <c r="I57" s="74"/>
      <c r="J57" s="74"/>
      <c r="N57" s="74" t="s">
        <v>406</v>
      </c>
      <c r="O57" s="74"/>
      <c r="P57" s="74"/>
      <c r="Q57" s="74"/>
      <c r="R57" s="74"/>
      <c r="V57" s="8">
        <v>55</v>
      </c>
      <c r="Y57" s="8">
        <v>56</v>
      </c>
      <c r="Z57" s="8">
        <v>2005</v>
      </c>
    </row>
    <row r="58" spans="1:26" ht="15" customHeight="1">
      <c r="A58" s="11" t="s">
        <v>267</v>
      </c>
      <c r="B58" s="63" t="str">
        <f t="shared" si="14"/>
        <v>FALSE</v>
      </c>
      <c r="C58" s="63" t="b">
        <v>0</v>
      </c>
      <c r="F58" s="79" t="s">
        <v>395</v>
      </c>
      <c r="G58" s="79">
        <f>IF(OR(B13=0,B14=1),(G27+G43)/2,G27)</f>
        <v>0</v>
      </c>
      <c r="H58" s="74"/>
      <c r="I58" s="74"/>
      <c r="J58" s="74"/>
      <c r="N58" s="74">
        <v>28</v>
      </c>
      <c r="O58" s="74" t="s">
        <v>406</v>
      </c>
      <c r="P58" s="74"/>
      <c r="Q58" s="74"/>
      <c r="R58" s="74"/>
      <c r="V58" s="8">
        <v>56</v>
      </c>
      <c r="Y58" s="8">
        <v>57</v>
      </c>
      <c r="Z58" s="8">
        <v>2006</v>
      </c>
    </row>
    <row r="59" spans="1:26" ht="15">
      <c r="A59" s="11" t="s">
        <v>268</v>
      </c>
      <c r="B59" s="63" t="str">
        <f t="shared" si="14"/>
        <v>FALSE</v>
      </c>
      <c r="C59" s="63" t="b">
        <v>0</v>
      </c>
      <c r="F59" s="80" t="s">
        <v>402</v>
      </c>
      <c r="G59" s="80">
        <f>G65</f>
        <v>0</v>
      </c>
      <c r="H59" s="74"/>
      <c r="I59" s="74"/>
      <c r="J59" s="74"/>
      <c r="N59" s="74">
        <v>31</v>
      </c>
      <c r="O59" s="74" t="s">
        <v>406</v>
      </c>
      <c r="P59" s="74"/>
      <c r="Q59" s="74"/>
      <c r="R59" s="74"/>
      <c r="V59" s="8">
        <v>57</v>
      </c>
      <c r="Y59" s="8">
        <v>58</v>
      </c>
      <c r="Z59" s="8">
        <v>2007</v>
      </c>
    </row>
    <row r="60" spans="1:26">
      <c r="A60" s="11" t="s">
        <v>364</v>
      </c>
      <c r="B60" s="63" t="str">
        <f t="shared" si="14"/>
        <v>FALSE</v>
      </c>
      <c r="C60" s="63" t="b">
        <v>0</v>
      </c>
      <c r="F60" s="74" t="s">
        <v>396</v>
      </c>
      <c r="G60" s="74">
        <f>(36-G24)/36</f>
        <v>1</v>
      </c>
      <c r="H60" s="74"/>
      <c r="I60" s="74"/>
      <c r="J60" s="74"/>
      <c r="N60" s="74">
        <v>34</v>
      </c>
      <c r="O60" s="74" t="s">
        <v>406</v>
      </c>
      <c r="P60" s="74"/>
      <c r="Q60" s="74"/>
      <c r="R60" s="74"/>
      <c r="V60" s="8">
        <v>58</v>
      </c>
      <c r="Y60" s="8">
        <v>59</v>
      </c>
      <c r="Z60" s="8">
        <v>2008</v>
      </c>
    </row>
    <row r="61" spans="1:26" ht="15" customHeight="1">
      <c r="A61" s="11" t="s">
        <v>269</v>
      </c>
      <c r="B61" s="63" t="str">
        <f>C61</f>
        <v>Texto</v>
      </c>
      <c r="C61" s="63" t="str">
        <f>'IQP Completo'!F81</f>
        <v>Texto</v>
      </c>
      <c r="F61" s="74" t="s">
        <v>403</v>
      </c>
      <c r="G61" s="74">
        <f>H16</f>
        <v>0</v>
      </c>
      <c r="H61" s="74"/>
      <c r="I61" s="74"/>
      <c r="J61" s="74"/>
      <c r="N61" s="74" t="s">
        <v>386</v>
      </c>
      <c r="O61" s="74"/>
      <c r="P61" s="74"/>
      <c r="Q61" s="74"/>
      <c r="R61" s="74"/>
      <c r="V61" s="8">
        <v>59</v>
      </c>
      <c r="Y61" s="8">
        <v>60</v>
      </c>
      <c r="Z61" s="8">
        <v>2009</v>
      </c>
    </row>
    <row r="62" spans="1:26" ht="15" customHeight="1">
      <c r="A62" s="11" t="s">
        <v>56</v>
      </c>
      <c r="B62" s="63">
        <f>VLOOKUP(C62,Y2:Z72,2)</f>
        <v>1950</v>
      </c>
      <c r="C62" s="63">
        <v>1</v>
      </c>
      <c r="F62" s="74" t="s">
        <v>397</v>
      </c>
      <c r="G62" s="74">
        <f>IF(I48&gt;1,1,I48)</f>
        <v>0</v>
      </c>
      <c r="H62" s="74"/>
      <c r="I62" s="74"/>
      <c r="J62" s="74"/>
      <c r="N62" s="74">
        <v>14</v>
      </c>
      <c r="O62" s="74" t="s">
        <v>386</v>
      </c>
      <c r="P62" s="74"/>
      <c r="Q62" s="74"/>
      <c r="R62" s="74"/>
      <c r="V62" s="8">
        <v>60</v>
      </c>
      <c r="Y62" s="8">
        <v>61</v>
      </c>
      <c r="Z62" s="8">
        <v>2010</v>
      </c>
    </row>
    <row r="63" spans="1:26" ht="15" customHeight="1">
      <c r="A63" s="11" t="s">
        <v>57</v>
      </c>
      <c r="B63" s="63">
        <f>C63-1</f>
        <v>-1</v>
      </c>
      <c r="C63" s="63">
        <v>0</v>
      </c>
      <c r="F63" s="81" t="s">
        <v>398</v>
      </c>
      <c r="G63" s="81">
        <f>B1/25</f>
        <v>0</v>
      </c>
      <c r="H63" s="74"/>
      <c r="I63" s="74"/>
      <c r="J63" s="74"/>
      <c r="V63" s="8">
        <v>61</v>
      </c>
      <c r="Y63" s="8">
        <v>62</v>
      </c>
      <c r="Z63" s="8">
        <v>2011</v>
      </c>
    </row>
    <row r="64" spans="1:26" ht="15" customHeight="1">
      <c r="A64" s="11" t="s">
        <v>219</v>
      </c>
      <c r="B64" s="63" t="str">
        <f>IF(C64=TRUE,"TRUE","FALSE")</f>
        <v>FALSE</v>
      </c>
      <c r="C64" s="63" t="b">
        <v>0</v>
      </c>
      <c r="F64" s="81" t="s">
        <v>399</v>
      </c>
      <c r="G64" s="81">
        <f>IF(B5=1,B6/2,0)</f>
        <v>0</v>
      </c>
      <c r="H64" s="74"/>
      <c r="I64" s="74"/>
      <c r="J64" s="74"/>
      <c r="V64" s="8">
        <v>62</v>
      </c>
      <c r="Y64" s="8">
        <v>63</v>
      </c>
      <c r="Z64" s="8">
        <v>2012</v>
      </c>
    </row>
    <row r="65" spans="1:26" ht="15" customHeight="1">
      <c r="A65" s="11" t="s">
        <v>220</v>
      </c>
      <c r="B65" s="63" t="str">
        <f>IF(C65=TRUE,"TRUE","FALSE")</f>
        <v>FALSE</v>
      </c>
      <c r="C65" s="63" t="b">
        <v>0</v>
      </c>
      <c r="F65" s="80" t="s">
        <v>400</v>
      </c>
      <c r="G65" s="80">
        <f>IF(AND(B11="TRUE",B12="TRUE"),0.8,IF(B11="TRUE",0.8,IF(B12="TRUE",1,IF(B9=1,1,IF(B10&lt;=2,0,IF(B10&lt;=5,0.25,IF(B10&lt;=8,0.5,IF(B10&lt;=11,0.75,1))))))))</f>
        <v>0</v>
      </c>
      <c r="H65" s="74"/>
      <c r="I65" s="74"/>
      <c r="J65" s="74"/>
      <c r="K65" s="74" t="s">
        <v>407</v>
      </c>
      <c r="L65" s="74" t="s">
        <v>408</v>
      </c>
      <c r="M65" s="74" t="s">
        <v>409</v>
      </c>
      <c r="N65" s="74" t="s">
        <v>410</v>
      </c>
      <c r="V65" s="8">
        <v>63</v>
      </c>
      <c r="Y65" s="8">
        <v>64</v>
      </c>
      <c r="Z65" s="8">
        <v>2013</v>
      </c>
    </row>
    <row r="66" spans="1:26" ht="15" customHeight="1">
      <c r="A66" s="11" t="s">
        <v>221</v>
      </c>
      <c r="B66" s="63" t="str">
        <f>IF(C66=TRUE,"TRUE","FALSE")</f>
        <v>FALSE</v>
      </c>
      <c r="C66" s="63" t="b">
        <v>0</v>
      </c>
      <c r="F66" s="74" t="s">
        <v>404</v>
      </c>
      <c r="G66" s="82">
        <f>SUM(G46:G53)</f>
        <v>1.75</v>
      </c>
      <c r="H66" s="74"/>
      <c r="I66" s="74"/>
      <c r="J66" s="74"/>
      <c r="K66" s="83" t="s">
        <v>396</v>
      </c>
      <c r="L66" s="84">
        <v>0.75</v>
      </c>
      <c r="M66" s="84">
        <v>1</v>
      </c>
      <c r="N66" s="78">
        <f>G60</f>
        <v>1</v>
      </c>
      <c r="V66" s="8">
        <v>64</v>
      </c>
      <c r="Y66" s="8">
        <v>65</v>
      </c>
      <c r="Z66" s="8">
        <v>2014</v>
      </c>
    </row>
    <row r="67" spans="1:26" ht="15" customHeight="1">
      <c r="A67" s="11" t="s">
        <v>64</v>
      </c>
      <c r="B67" s="63">
        <f>C67-1</f>
        <v>-1</v>
      </c>
      <c r="C67" s="63">
        <v>0</v>
      </c>
      <c r="F67" s="74"/>
      <c r="G67" s="74"/>
      <c r="H67" s="74"/>
      <c r="I67" s="74"/>
      <c r="J67" s="74"/>
      <c r="K67" s="83" t="s">
        <v>394</v>
      </c>
      <c r="L67" s="84">
        <v>0.67</v>
      </c>
      <c r="M67" s="84">
        <v>1</v>
      </c>
      <c r="N67" s="78">
        <f>G57</f>
        <v>0</v>
      </c>
      <c r="V67" s="8">
        <v>65</v>
      </c>
      <c r="Y67" s="8">
        <v>66</v>
      </c>
      <c r="Z67" s="8">
        <v>2015</v>
      </c>
    </row>
    <row r="68" spans="1:26" ht="15" customHeight="1">
      <c r="A68" s="11" t="s">
        <v>222</v>
      </c>
      <c r="B68" s="63" t="str">
        <f t="shared" ref="B68" si="15">IF(C68=TRUE,"TRUE","FALSE")</f>
        <v>FALSE</v>
      </c>
      <c r="C68" s="63" t="b">
        <v>0</v>
      </c>
      <c r="K68" s="83" t="s">
        <v>397</v>
      </c>
      <c r="L68" s="84">
        <v>0.5</v>
      </c>
      <c r="M68" s="84">
        <v>1</v>
      </c>
      <c r="N68" s="78">
        <f>G62</f>
        <v>0</v>
      </c>
      <c r="V68" s="8">
        <v>66</v>
      </c>
      <c r="Y68" s="8">
        <v>67</v>
      </c>
      <c r="Z68" s="8">
        <v>2016</v>
      </c>
    </row>
    <row r="69" spans="1:26" ht="15" customHeight="1">
      <c r="A69" s="11" t="s">
        <v>223</v>
      </c>
      <c r="B69" s="63" t="str">
        <f>IF(C69=TRUE,"TRUE","FALSE")</f>
        <v>FALSE</v>
      </c>
      <c r="C69" s="63" t="b">
        <v>0</v>
      </c>
      <c r="K69" s="83" t="s">
        <v>400</v>
      </c>
      <c r="L69" s="84">
        <v>0.5</v>
      </c>
      <c r="M69" s="84">
        <v>1</v>
      </c>
      <c r="N69" s="78">
        <f>G65</f>
        <v>0</v>
      </c>
      <c r="V69" s="8">
        <v>67</v>
      </c>
      <c r="Y69" s="8">
        <v>68</v>
      </c>
      <c r="Z69" s="8">
        <v>2017</v>
      </c>
    </row>
    <row r="70" spans="1:26" ht="15" customHeight="1">
      <c r="A70" s="11" t="s">
        <v>224</v>
      </c>
      <c r="B70" s="63" t="str">
        <f>IF(C70=TRUE,"TRUE","FALSE")</f>
        <v>FALSE</v>
      </c>
      <c r="C70" s="63" t="b">
        <v>0</v>
      </c>
      <c r="K70" s="83" t="s">
        <v>399</v>
      </c>
      <c r="L70" s="84">
        <v>0.5</v>
      </c>
      <c r="M70" s="84">
        <v>1</v>
      </c>
      <c r="N70" s="78">
        <f>G64</f>
        <v>0</v>
      </c>
      <c r="V70" s="8">
        <v>68</v>
      </c>
      <c r="Y70" s="8">
        <v>69</v>
      </c>
      <c r="Z70" s="8">
        <v>2018</v>
      </c>
    </row>
    <row r="71" spans="1:26">
      <c r="A71" s="11" t="s">
        <v>66</v>
      </c>
      <c r="B71" s="63">
        <f>C71-1</f>
        <v>0</v>
      </c>
      <c r="C71" s="63">
        <v>1</v>
      </c>
      <c r="K71" s="83" t="s">
        <v>393</v>
      </c>
      <c r="L71" s="84">
        <v>0.5</v>
      </c>
      <c r="M71" s="84">
        <v>1</v>
      </c>
      <c r="N71" s="78">
        <f>G56</f>
        <v>0.25</v>
      </c>
      <c r="V71" s="8">
        <v>69</v>
      </c>
      <c r="Y71" s="8">
        <v>70</v>
      </c>
      <c r="Z71" s="8">
        <v>2019</v>
      </c>
    </row>
    <row r="72" spans="1:26" ht="15" customHeight="1">
      <c r="A72" s="11" t="s">
        <v>72</v>
      </c>
      <c r="B72" s="63">
        <f t="shared" ref="B72:B74" si="16">C72-1</f>
        <v>1</v>
      </c>
      <c r="C72" s="63">
        <v>2</v>
      </c>
      <c r="K72" s="83" t="s">
        <v>395</v>
      </c>
      <c r="L72" s="84">
        <v>0.5</v>
      </c>
      <c r="M72" s="84">
        <v>1</v>
      </c>
      <c r="N72" s="78">
        <f>G58</f>
        <v>0</v>
      </c>
      <c r="V72" s="8">
        <v>70</v>
      </c>
      <c r="Y72" s="8">
        <v>71</v>
      </c>
      <c r="Z72" s="8">
        <v>2020</v>
      </c>
    </row>
    <row r="73" spans="1:26" ht="15" customHeight="1">
      <c r="A73" s="11" t="s">
        <v>73</v>
      </c>
      <c r="B73" s="63">
        <f t="shared" si="16"/>
        <v>1</v>
      </c>
      <c r="C73" s="63">
        <v>2</v>
      </c>
      <c r="K73" s="83" t="s">
        <v>398</v>
      </c>
      <c r="L73" s="84">
        <v>0.5</v>
      </c>
      <c r="M73" s="84">
        <v>1</v>
      </c>
      <c r="N73" s="78">
        <f>IF(G63&gt;1,1,G63)</f>
        <v>0</v>
      </c>
      <c r="V73" s="8">
        <v>71</v>
      </c>
    </row>
    <row r="74" spans="1:26" ht="15" customHeight="1">
      <c r="A74" s="11" t="s">
        <v>74</v>
      </c>
      <c r="B74" s="63">
        <f t="shared" si="16"/>
        <v>-1</v>
      </c>
      <c r="C74" s="63">
        <v>0</v>
      </c>
      <c r="V74" s="8">
        <v>72</v>
      </c>
    </row>
    <row r="75" spans="1:26">
      <c r="A75" s="11" t="s">
        <v>228</v>
      </c>
      <c r="B75" s="63" t="str">
        <f t="shared" ref="B75:B80" si="17">IF(C75=TRUE,"TRUE","FALSE")</f>
        <v>FALSE</v>
      </c>
      <c r="C75" s="63" t="b">
        <v>0</v>
      </c>
      <c r="V75" s="8">
        <v>73</v>
      </c>
    </row>
    <row r="76" spans="1:26" ht="15" customHeight="1">
      <c r="A76" s="11" t="s">
        <v>229</v>
      </c>
      <c r="B76" s="63" t="str">
        <f t="shared" si="17"/>
        <v>FALSE</v>
      </c>
      <c r="C76" s="63" t="b">
        <v>0</v>
      </c>
      <c r="V76" s="8">
        <v>74</v>
      </c>
    </row>
    <row r="77" spans="1:26" ht="15" customHeight="1">
      <c r="A77" s="11" t="s">
        <v>230</v>
      </c>
      <c r="B77" s="63" t="str">
        <f t="shared" si="17"/>
        <v>FALSE</v>
      </c>
      <c r="C77" s="63" t="b">
        <v>0</v>
      </c>
      <c r="V77" s="8">
        <v>75</v>
      </c>
    </row>
    <row r="78" spans="1:26" ht="15" customHeight="1">
      <c r="A78" s="11" t="s">
        <v>231</v>
      </c>
      <c r="B78" s="63" t="str">
        <f t="shared" si="17"/>
        <v>FALSE</v>
      </c>
      <c r="C78" s="63" t="b">
        <v>0</v>
      </c>
      <c r="V78" s="8">
        <v>76</v>
      </c>
    </row>
    <row r="79" spans="1:26" ht="12.75" customHeight="1">
      <c r="A79" s="11" t="s">
        <v>365</v>
      </c>
      <c r="B79" s="63" t="str">
        <f t="shared" si="17"/>
        <v>FALSE</v>
      </c>
      <c r="C79" s="63" t="b">
        <v>0</v>
      </c>
      <c r="V79" s="8">
        <v>77</v>
      </c>
    </row>
    <row r="80" spans="1:26">
      <c r="A80" s="11" t="s">
        <v>232</v>
      </c>
      <c r="B80" s="63" t="str">
        <f t="shared" si="17"/>
        <v>FALSE</v>
      </c>
      <c r="C80" s="63" t="b">
        <v>0</v>
      </c>
      <c r="V80" s="8">
        <v>78</v>
      </c>
    </row>
    <row r="81" spans="1:22">
      <c r="A81" s="11" t="s">
        <v>270</v>
      </c>
      <c r="B81" s="63">
        <f>C81-1</f>
        <v>0</v>
      </c>
      <c r="C81" s="63">
        <v>1</v>
      </c>
      <c r="V81" s="8">
        <v>79</v>
      </c>
    </row>
    <row r="82" spans="1:22">
      <c r="A82" s="11" t="s">
        <v>271</v>
      </c>
      <c r="B82" s="63">
        <f>C82-1</f>
        <v>-1</v>
      </c>
      <c r="C82" s="63">
        <v>0</v>
      </c>
      <c r="V82" s="8">
        <v>80</v>
      </c>
    </row>
    <row r="83" spans="1:22">
      <c r="A83" s="11" t="s">
        <v>274</v>
      </c>
      <c r="B83" s="63" t="str">
        <f>IF(C83=0,"",C83)</f>
        <v/>
      </c>
      <c r="C83" s="63">
        <f>'IQP Completo'!G143</f>
        <v>0</v>
      </c>
      <c r="V83" s="8">
        <v>81</v>
      </c>
    </row>
    <row r="84" spans="1:22">
      <c r="A84" s="11" t="s">
        <v>272</v>
      </c>
      <c r="B84" s="63">
        <f>C84-1</f>
        <v>0</v>
      </c>
      <c r="C84" s="63">
        <v>1</v>
      </c>
      <c r="V84" s="8">
        <v>82</v>
      </c>
    </row>
    <row r="85" spans="1:22">
      <c r="A85" s="11" t="s">
        <v>271</v>
      </c>
      <c r="B85" s="63">
        <f>C85-1</f>
        <v>0</v>
      </c>
      <c r="C85" s="63">
        <v>1</v>
      </c>
      <c r="V85" s="8">
        <v>83</v>
      </c>
    </row>
    <row r="86" spans="1:22">
      <c r="A86" s="11" t="s">
        <v>274</v>
      </c>
      <c r="B86" s="63" t="str">
        <f>IF(C86=0,"",C86)</f>
        <v/>
      </c>
      <c r="C86" s="63">
        <f>'IQP Completo'!G144</f>
        <v>0</v>
      </c>
      <c r="V86" s="8">
        <v>84</v>
      </c>
    </row>
    <row r="87" spans="1:22">
      <c r="A87" s="11" t="s">
        <v>273</v>
      </c>
      <c r="B87" s="63">
        <f>C87-1</f>
        <v>0</v>
      </c>
      <c r="C87" s="63">
        <v>1</v>
      </c>
      <c r="V87" s="8">
        <v>85</v>
      </c>
    </row>
    <row r="88" spans="1:22">
      <c r="A88" s="11" t="s">
        <v>271</v>
      </c>
      <c r="B88" s="63">
        <f>C88-1</f>
        <v>-1</v>
      </c>
      <c r="C88" s="63">
        <v>0</v>
      </c>
      <c r="V88" s="8">
        <v>86</v>
      </c>
    </row>
    <row r="89" spans="1:22">
      <c r="A89" s="11" t="s">
        <v>274</v>
      </c>
      <c r="B89" s="63" t="str">
        <f>IF(C89=0,"",C89)</f>
        <v/>
      </c>
      <c r="C89" s="63">
        <f>'IQP Completo'!G145</f>
        <v>0</v>
      </c>
      <c r="V89" s="8">
        <v>87</v>
      </c>
    </row>
    <row r="90" spans="1:22">
      <c r="A90" s="11" t="s">
        <v>277</v>
      </c>
      <c r="B90" s="63" t="str">
        <f t="shared" ref="B90:B93" si="18">IF(C90=TRUE,"TRUE","FALSE")</f>
        <v>FALSE</v>
      </c>
      <c r="C90" s="63" t="b">
        <v>0</v>
      </c>
      <c r="V90" s="8">
        <v>88</v>
      </c>
    </row>
    <row r="91" spans="1:22">
      <c r="A91" s="11" t="s">
        <v>278</v>
      </c>
      <c r="B91" s="63" t="str">
        <f t="shared" si="18"/>
        <v>FALSE</v>
      </c>
      <c r="C91" s="63" t="b">
        <v>0</v>
      </c>
      <c r="V91" s="8">
        <v>89</v>
      </c>
    </row>
    <row r="92" spans="1:22">
      <c r="A92" s="11" t="s">
        <v>279</v>
      </c>
      <c r="B92" s="63" t="str">
        <f t="shared" si="18"/>
        <v>FALSE</v>
      </c>
      <c r="C92" s="63" t="b">
        <v>0</v>
      </c>
      <c r="V92" s="8">
        <v>90</v>
      </c>
    </row>
    <row r="93" spans="1:22">
      <c r="A93" s="11" t="s">
        <v>280</v>
      </c>
      <c r="B93" s="63" t="str">
        <f t="shared" si="18"/>
        <v>FALSE</v>
      </c>
      <c r="C93" s="63" t="b">
        <v>0</v>
      </c>
      <c r="V93" s="8">
        <v>91</v>
      </c>
    </row>
    <row r="94" spans="1:22">
      <c r="A94" s="11" t="s">
        <v>93</v>
      </c>
      <c r="B94" s="63">
        <f>C94-1</f>
        <v>0</v>
      </c>
      <c r="C94" s="63">
        <v>1</v>
      </c>
      <c r="V94" s="8">
        <v>92</v>
      </c>
    </row>
    <row r="95" spans="1:22">
      <c r="A95" s="11" t="s">
        <v>340</v>
      </c>
      <c r="B95" s="63">
        <f>C95-1</f>
        <v>0</v>
      </c>
      <c r="C95" s="63">
        <v>1</v>
      </c>
      <c r="T95" s="57"/>
      <c r="U95" s="57"/>
      <c r="V95" s="57">
        <v>93</v>
      </c>
    </row>
    <row r="96" spans="1:22" ht="15" customHeight="1">
      <c r="A96" s="11" t="s">
        <v>341</v>
      </c>
      <c r="B96" s="63">
        <f>C96</f>
        <v>0</v>
      </c>
      <c r="C96" s="63">
        <f>'IQP Completo'!B166</f>
        <v>0</v>
      </c>
      <c r="T96" s="57" t="s">
        <v>307</v>
      </c>
      <c r="U96" s="57"/>
      <c r="V96" s="57">
        <v>94</v>
      </c>
    </row>
    <row r="97" spans="1:24" ht="15" customHeight="1">
      <c r="A97" s="11" t="s">
        <v>342</v>
      </c>
      <c r="B97" s="63">
        <f>C97-1</f>
        <v>0</v>
      </c>
      <c r="C97" s="63">
        <v>1</v>
      </c>
      <c r="T97" s="57" t="s">
        <v>305</v>
      </c>
      <c r="U97" s="57"/>
      <c r="V97" s="57">
        <v>95</v>
      </c>
    </row>
    <row r="98" spans="1:24" ht="15" customHeight="1">
      <c r="A98" s="11" t="s">
        <v>343</v>
      </c>
      <c r="B98" s="63">
        <f>C98</f>
        <v>0</v>
      </c>
      <c r="C98" s="63">
        <f>'IQP Completo'!D166</f>
        <v>0</v>
      </c>
      <c r="T98" s="57" t="s">
        <v>304</v>
      </c>
      <c r="U98" s="57"/>
      <c r="V98" s="57">
        <v>96</v>
      </c>
    </row>
    <row r="99" spans="1:24">
      <c r="A99" s="11" t="s">
        <v>344</v>
      </c>
      <c r="B99" s="63">
        <f>C99-1</f>
        <v>0</v>
      </c>
      <c r="C99" s="63">
        <v>1</v>
      </c>
      <c r="T99" s="57" t="s">
        <v>306</v>
      </c>
      <c r="U99" s="57"/>
      <c r="V99" s="57">
        <v>97</v>
      </c>
    </row>
    <row r="100" spans="1:24" ht="15" customHeight="1">
      <c r="A100" s="11" t="s">
        <v>345</v>
      </c>
      <c r="B100" s="63">
        <f>C100</f>
        <v>0</v>
      </c>
      <c r="C100" s="63">
        <f>'IQP Completo'!F166</f>
        <v>0</v>
      </c>
      <c r="T100" s="57"/>
      <c r="U100" s="57"/>
      <c r="V100" s="57">
        <v>98</v>
      </c>
    </row>
    <row r="101" spans="1:24" ht="15" customHeight="1">
      <c r="A101" s="11" t="s">
        <v>346</v>
      </c>
      <c r="B101" s="63">
        <f>C101-1</f>
        <v>0</v>
      </c>
      <c r="C101" s="63">
        <v>1</v>
      </c>
      <c r="T101" s="57"/>
      <c r="U101" s="57"/>
      <c r="V101" s="57">
        <v>99</v>
      </c>
    </row>
    <row r="102" spans="1:24" ht="15" customHeight="1">
      <c r="A102" s="11" t="s">
        <v>347</v>
      </c>
      <c r="B102" s="63">
        <f>C102-1</f>
        <v>0</v>
      </c>
      <c r="C102" s="63">
        <v>1</v>
      </c>
      <c r="T102" s="57"/>
      <c r="U102" s="57"/>
      <c r="V102" s="57">
        <v>100</v>
      </c>
    </row>
    <row r="103" spans="1:24">
      <c r="A103" s="11" t="s">
        <v>348</v>
      </c>
      <c r="B103" s="63">
        <f>C103</f>
        <v>0</v>
      </c>
      <c r="C103" s="63">
        <f>'IQP Completo'!B169</f>
        <v>0</v>
      </c>
      <c r="T103" s="57"/>
      <c r="U103" s="57"/>
      <c r="V103" s="57"/>
    </row>
    <row r="104" spans="1:24">
      <c r="A104" s="11" t="s">
        <v>349</v>
      </c>
      <c r="B104" s="63">
        <f>C104-1</f>
        <v>0</v>
      </c>
      <c r="C104" s="63">
        <v>1</v>
      </c>
      <c r="T104" s="57" t="s">
        <v>307</v>
      </c>
      <c r="U104" s="57"/>
      <c r="V104" s="57"/>
    </row>
    <row r="105" spans="1:24">
      <c r="A105" s="11" t="s">
        <v>350</v>
      </c>
      <c r="B105" s="63">
        <f>C105</f>
        <v>0</v>
      </c>
      <c r="C105" s="63">
        <f>'IQP Completo'!D169</f>
        <v>0</v>
      </c>
      <c r="T105" s="57" t="s">
        <v>143</v>
      </c>
      <c r="U105" s="57"/>
      <c r="V105" s="57"/>
    </row>
    <row r="106" spans="1:24" ht="15" customHeight="1">
      <c r="A106" s="11" t="s">
        <v>351</v>
      </c>
      <c r="B106" s="63">
        <f>C106-1</f>
        <v>0</v>
      </c>
      <c r="C106" s="63">
        <v>1</v>
      </c>
      <c r="T106" s="57" t="s">
        <v>308</v>
      </c>
      <c r="U106" s="57"/>
      <c r="V106" s="57"/>
    </row>
    <row r="107" spans="1:24" ht="15" customHeight="1">
      <c r="A107" s="11" t="s">
        <v>352</v>
      </c>
      <c r="B107" s="63">
        <f>C107</f>
        <v>0</v>
      </c>
      <c r="C107" s="63">
        <f>'IQP Completo'!F169</f>
        <v>0</v>
      </c>
      <c r="T107" s="57" t="s">
        <v>309</v>
      </c>
      <c r="U107" s="57"/>
      <c r="V107" s="57"/>
    </row>
    <row r="108" spans="1:24" ht="15" customHeight="1">
      <c r="A108" s="11" t="s">
        <v>353</v>
      </c>
      <c r="B108" s="63">
        <f>C108-1</f>
        <v>0</v>
      </c>
      <c r="C108" s="63">
        <v>1</v>
      </c>
      <c r="T108" s="57"/>
      <c r="U108" s="57"/>
      <c r="V108" s="57"/>
    </row>
    <row r="109" spans="1:24" ht="15" customHeight="1">
      <c r="A109" s="11" t="s">
        <v>354</v>
      </c>
      <c r="B109" s="63">
        <f>C109-1</f>
        <v>0</v>
      </c>
      <c r="C109" s="63">
        <v>1</v>
      </c>
      <c r="T109" s="57" t="s">
        <v>307</v>
      </c>
      <c r="U109" s="57"/>
      <c r="V109" s="57"/>
      <c r="X109" s="8"/>
    </row>
    <row r="110" spans="1:24" ht="15" customHeight="1">
      <c r="A110" s="11" t="s">
        <v>355</v>
      </c>
      <c r="B110" s="63">
        <f>C110</f>
        <v>0</v>
      </c>
      <c r="C110" s="63">
        <f>'IQP Completo'!B172</f>
        <v>0</v>
      </c>
      <c r="T110" s="57" t="s">
        <v>148</v>
      </c>
      <c r="U110" s="57"/>
      <c r="V110" s="57"/>
      <c r="X110" s="8"/>
    </row>
    <row r="111" spans="1:24" ht="15" customHeight="1">
      <c r="A111" s="11" t="s">
        <v>356</v>
      </c>
      <c r="B111" s="63">
        <f>C111-1</f>
        <v>0</v>
      </c>
      <c r="C111" s="63">
        <v>1</v>
      </c>
      <c r="T111" s="57" t="s">
        <v>147</v>
      </c>
      <c r="U111" s="57"/>
      <c r="V111" s="57"/>
    </row>
    <row r="112" spans="1:24">
      <c r="A112" s="11" t="s">
        <v>357</v>
      </c>
      <c r="B112" s="63">
        <f>C112</f>
        <v>0</v>
      </c>
      <c r="C112" s="63">
        <f>'IQP Completo'!D172</f>
        <v>0</v>
      </c>
      <c r="T112" s="57"/>
      <c r="U112" s="57"/>
      <c r="V112" s="57"/>
    </row>
    <row r="113" spans="1:22">
      <c r="A113" s="11" t="s">
        <v>358</v>
      </c>
      <c r="B113" s="63">
        <f>C113-1</f>
        <v>0</v>
      </c>
      <c r="C113" s="63">
        <v>1</v>
      </c>
      <c r="T113" s="57" t="s">
        <v>307</v>
      </c>
      <c r="U113" s="57"/>
      <c r="V113" s="57"/>
    </row>
    <row r="114" spans="1:22">
      <c r="A114" s="11" t="s">
        <v>359</v>
      </c>
      <c r="B114" s="63">
        <f>C114</f>
        <v>0</v>
      </c>
      <c r="C114" s="63">
        <f>'IQP Completo'!F172</f>
        <v>0</v>
      </c>
      <c r="T114" s="57" t="s">
        <v>295</v>
      </c>
      <c r="U114" s="57"/>
      <c r="V114" s="57"/>
    </row>
    <row r="115" spans="1:22">
      <c r="A115" s="11" t="s">
        <v>360</v>
      </c>
      <c r="B115" s="63">
        <f>C115-1</f>
        <v>0</v>
      </c>
      <c r="C115" s="63">
        <v>1</v>
      </c>
      <c r="T115" s="57" t="s">
        <v>145</v>
      </c>
      <c r="U115" s="57"/>
      <c r="V115" s="57"/>
    </row>
    <row r="116" spans="1:22">
      <c r="A116" s="11" t="s">
        <v>96</v>
      </c>
      <c r="B116" s="63">
        <f>IF(C116=1,1,0)</f>
        <v>1</v>
      </c>
      <c r="C116" s="63">
        <v>1</v>
      </c>
      <c r="T116" s="57"/>
      <c r="U116" s="57"/>
      <c r="V116" s="57"/>
    </row>
    <row r="117" spans="1:22" ht="15" customHeight="1">
      <c r="A117" s="11" t="s">
        <v>311</v>
      </c>
      <c r="B117" s="63">
        <f>C117</f>
        <v>0</v>
      </c>
      <c r="C117" s="63">
        <f>'IQP Completo'!C180</f>
        <v>0</v>
      </c>
      <c r="T117" s="57"/>
      <c r="U117" s="57"/>
      <c r="V117" s="57"/>
    </row>
    <row r="118" spans="1:22" ht="15" customHeight="1">
      <c r="A118" s="11" t="s">
        <v>313</v>
      </c>
      <c r="B118" s="63">
        <f>C118-1</f>
        <v>0</v>
      </c>
      <c r="C118" s="63">
        <v>1</v>
      </c>
      <c r="T118" s="58" t="s">
        <v>307</v>
      </c>
      <c r="U118" s="57"/>
      <c r="V118" s="57"/>
    </row>
    <row r="119" spans="1:22" ht="15" customHeight="1">
      <c r="A119" s="11" t="s">
        <v>314</v>
      </c>
      <c r="B119" s="63">
        <f t="shared" ref="B119:B123" si="19">C119-1</f>
        <v>0</v>
      </c>
      <c r="C119" s="63">
        <v>1</v>
      </c>
      <c r="T119" s="57" t="s">
        <v>331</v>
      </c>
      <c r="U119" s="57"/>
      <c r="V119" s="57"/>
    </row>
    <row r="120" spans="1:22" ht="15" customHeight="1">
      <c r="A120" s="11" t="s">
        <v>315</v>
      </c>
      <c r="B120" s="63">
        <f t="shared" si="19"/>
        <v>0</v>
      </c>
      <c r="C120" s="63">
        <v>1</v>
      </c>
      <c r="T120" s="57" t="s">
        <v>333</v>
      </c>
      <c r="U120" s="57"/>
      <c r="V120" s="57"/>
    </row>
    <row r="121" spans="1:22">
      <c r="A121" s="11" t="s">
        <v>316</v>
      </c>
      <c r="B121" s="63">
        <f t="shared" si="19"/>
        <v>0</v>
      </c>
      <c r="C121" s="63">
        <v>1</v>
      </c>
      <c r="T121" s="57" t="s">
        <v>332</v>
      </c>
      <c r="U121" s="57"/>
      <c r="V121" s="57"/>
    </row>
    <row r="122" spans="1:22" s="27" customFormat="1">
      <c r="A122" s="11" t="s">
        <v>317</v>
      </c>
      <c r="B122" s="63">
        <f t="shared" si="19"/>
        <v>0</v>
      </c>
      <c r="C122" s="63">
        <v>1</v>
      </c>
      <c r="D122" s="59"/>
      <c r="T122" s="58" t="s">
        <v>334</v>
      </c>
      <c r="U122" s="57"/>
      <c r="V122" s="57"/>
    </row>
    <row r="123" spans="1:22" s="27" customFormat="1">
      <c r="A123" s="11" t="s">
        <v>318</v>
      </c>
      <c r="B123" s="63">
        <f t="shared" si="19"/>
        <v>0</v>
      </c>
      <c r="C123" s="63">
        <v>1</v>
      </c>
      <c r="D123" s="59"/>
      <c r="T123" s="57"/>
      <c r="U123" s="57"/>
      <c r="V123" s="57"/>
    </row>
    <row r="124" spans="1:22" s="27" customFormat="1">
      <c r="A124" s="11" t="s">
        <v>319</v>
      </c>
      <c r="B124" s="63">
        <f>C124-1</f>
        <v>0</v>
      </c>
      <c r="C124" s="63">
        <v>1</v>
      </c>
      <c r="D124" s="59"/>
      <c r="T124" s="57"/>
      <c r="U124" s="57"/>
      <c r="V124" s="57"/>
    </row>
    <row r="125" spans="1:22" s="27" customFormat="1">
      <c r="A125" s="11" t="s">
        <v>320</v>
      </c>
      <c r="B125" s="63">
        <f t="shared" ref="B125:B136" si="20">C125-1</f>
        <v>0</v>
      </c>
      <c r="C125" s="63">
        <v>1</v>
      </c>
      <c r="D125" s="59"/>
    </row>
    <row r="126" spans="1:22">
      <c r="A126" s="11" t="s">
        <v>321</v>
      </c>
      <c r="B126" s="63">
        <f t="shared" si="20"/>
        <v>0</v>
      </c>
      <c r="C126" s="63">
        <v>1</v>
      </c>
      <c r="V126" s="8"/>
    </row>
    <row r="127" spans="1:22">
      <c r="A127" s="11" t="s">
        <v>322</v>
      </c>
      <c r="B127" s="63">
        <f t="shared" si="20"/>
        <v>0</v>
      </c>
      <c r="C127" s="63">
        <v>1</v>
      </c>
    </row>
    <row r="128" spans="1:22">
      <c r="A128" s="11" t="s">
        <v>323</v>
      </c>
      <c r="B128" s="63">
        <f t="shared" si="20"/>
        <v>0</v>
      </c>
      <c r="C128" s="63">
        <v>1</v>
      </c>
    </row>
    <row r="129" spans="1:3">
      <c r="A129" s="11" t="s">
        <v>324</v>
      </c>
      <c r="B129" s="63">
        <f t="shared" si="20"/>
        <v>0</v>
      </c>
      <c r="C129" s="63">
        <v>1</v>
      </c>
    </row>
    <row r="130" spans="1:3">
      <c r="A130" s="11" t="s">
        <v>325</v>
      </c>
      <c r="B130" s="63">
        <f t="shared" si="20"/>
        <v>0</v>
      </c>
      <c r="C130" s="63">
        <v>1</v>
      </c>
    </row>
    <row r="131" spans="1:3">
      <c r="A131" s="11" t="s">
        <v>326</v>
      </c>
      <c r="B131" s="63">
        <f t="shared" si="20"/>
        <v>0</v>
      </c>
      <c r="C131" s="63">
        <v>1</v>
      </c>
    </row>
    <row r="132" spans="1:3">
      <c r="A132" s="11" t="s">
        <v>327</v>
      </c>
      <c r="B132" s="63">
        <f t="shared" si="20"/>
        <v>0</v>
      </c>
      <c r="C132" s="63">
        <v>1</v>
      </c>
    </row>
    <row r="133" spans="1:3" ht="15" customHeight="1">
      <c r="A133" s="11" t="s">
        <v>328</v>
      </c>
      <c r="B133" s="63">
        <f t="shared" si="20"/>
        <v>0</v>
      </c>
      <c r="C133" s="63">
        <v>1</v>
      </c>
    </row>
    <row r="134" spans="1:3" ht="15" customHeight="1">
      <c r="A134" s="11" t="s">
        <v>329</v>
      </c>
      <c r="B134" s="63">
        <f t="shared" si="20"/>
        <v>0</v>
      </c>
      <c r="C134" s="63">
        <v>1</v>
      </c>
    </row>
    <row r="135" spans="1:3" ht="15" customHeight="1">
      <c r="A135" s="11" t="s">
        <v>330</v>
      </c>
      <c r="B135" s="63">
        <f t="shared" si="20"/>
        <v>0</v>
      </c>
      <c r="C135" s="63">
        <v>1</v>
      </c>
    </row>
    <row r="136" spans="1:3" ht="15" customHeight="1">
      <c r="A136" s="11" t="s">
        <v>366</v>
      </c>
      <c r="B136" s="63">
        <f t="shared" si="20"/>
        <v>0</v>
      </c>
      <c r="C136" s="63">
        <v>1</v>
      </c>
    </row>
    <row r="137" spans="1:3" ht="15" customHeight="1">
      <c r="A137" s="11" t="s">
        <v>335</v>
      </c>
      <c r="B137" s="63" t="str">
        <f>IF(C137=0,"",C137)</f>
        <v/>
      </c>
      <c r="C137" s="63">
        <f>'IQP Completo'!A201</f>
        <v>0</v>
      </c>
    </row>
    <row r="138" spans="1:3" ht="15" customHeight="1">
      <c r="A138" s="11" t="s">
        <v>336</v>
      </c>
      <c r="B138" s="63" t="str">
        <f>IF(C138=0,"",C138)</f>
        <v/>
      </c>
      <c r="C138" s="63">
        <f>'IQP Completo'!D201</f>
        <v>0</v>
      </c>
    </row>
    <row r="139" spans="1:3" ht="15" customHeight="1">
      <c r="A139" s="11" t="s">
        <v>337</v>
      </c>
      <c r="B139" s="63">
        <f>C139-1</f>
        <v>-1</v>
      </c>
      <c r="C139" s="63">
        <v>0</v>
      </c>
    </row>
    <row r="140" spans="1:3" ht="15" customHeight="1"/>
    <row r="141" spans="1:3" ht="15" customHeight="1"/>
    <row r="145" ht="15" customHeight="1"/>
    <row r="146" ht="15" customHeight="1"/>
    <row r="147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8" ht="15" customHeight="1"/>
    <row r="169" ht="15" customHeight="1"/>
    <row r="170" ht="15" customHeight="1"/>
    <row r="171" ht="15" customHeight="1"/>
  </sheetData>
  <mergeCells count="4">
    <mergeCell ref="F20:H20"/>
    <mergeCell ref="F26:G26"/>
    <mergeCell ref="H27:I27"/>
    <mergeCell ref="F55:G5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IQP Completo</vt:lpstr>
      <vt:lpstr>Planilha Upload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pti</dc:creator>
  <cp:lastModifiedBy>Cássio Alexandre</cp:lastModifiedBy>
  <cp:revision>12</cp:revision>
  <cp:lastPrinted>2017-02-15T18:39:44Z</cp:lastPrinted>
  <dcterms:created xsi:type="dcterms:W3CDTF">2017-02-10T14:12:56Z</dcterms:created>
  <dcterms:modified xsi:type="dcterms:W3CDTF">2017-03-13T14:46:20Z</dcterms:modified>
  <dc:language>pt-BR</dc:language>
</cp:coreProperties>
</file>